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Míša\Práce - rozpočty\1 Práce - rozpočtování ŽL\1 Tomáš Dvořák architekti\5 Revize RP - Prodloužení ulice Wágnerova II. Etapa\Revize 22.6. 2020\"/>
    </mc:Choice>
  </mc:AlternateContent>
  <xr:revisionPtr revIDLastSave="0" documentId="13_ncr:1_{B8E678B7-7E2C-415B-B30F-E75720A3A10C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101 101.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'SO101 101.1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'SO101 101.1 Pol'!$A$1:$X$107</definedName>
    <definedName name="_xlnm.Print_Area" localSheetId="1">Stavba!$A$1:$J$59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104" i="12" l="1"/>
  <c r="BA100" i="12"/>
  <c r="BA96" i="12"/>
  <c r="BA94" i="12"/>
  <c r="BA89" i="12"/>
  <c r="BA87" i="12"/>
  <c r="BA85" i="12"/>
  <c r="G9" i="12"/>
  <c r="M9" i="12" s="1"/>
  <c r="I9" i="12"/>
  <c r="K9" i="12"/>
  <c r="O9" i="12"/>
  <c r="Q9" i="12"/>
  <c r="V9" i="12"/>
  <c r="G11" i="12"/>
  <c r="M11" i="12" s="1"/>
  <c r="I11" i="12"/>
  <c r="K11" i="12"/>
  <c r="O11" i="12"/>
  <c r="Q11" i="12"/>
  <c r="V11" i="12"/>
  <c r="G12" i="12"/>
  <c r="M12" i="12" s="1"/>
  <c r="I12" i="12"/>
  <c r="K12" i="12"/>
  <c r="O12" i="12"/>
  <c r="Q12" i="12"/>
  <c r="V12" i="12"/>
  <c r="G13" i="12"/>
  <c r="M13" i="12" s="1"/>
  <c r="I13" i="12"/>
  <c r="K13" i="12"/>
  <c r="O13" i="12"/>
  <c r="Q13" i="12"/>
  <c r="V13" i="12"/>
  <c r="G14" i="12"/>
  <c r="M14" i="12" s="1"/>
  <c r="I14" i="12"/>
  <c r="K14" i="12"/>
  <c r="O14" i="12"/>
  <c r="Q14" i="12"/>
  <c r="V14" i="12"/>
  <c r="G15" i="12"/>
  <c r="M15" i="12" s="1"/>
  <c r="I15" i="12"/>
  <c r="K15" i="12"/>
  <c r="O15" i="12"/>
  <c r="Q15" i="12"/>
  <c r="V15" i="12"/>
  <c r="G16" i="12"/>
  <c r="M16" i="12" s="1"/>
  <c r="I16" i="12"/>
  <c r="K16" i="12"/>
  <c r="O16" i="12"/>
  <c r="Q16" i="12"/>
  <c r="V16" i="12"/>
  <c r="G18" i="12"/>
  <c r="I18" i="12"/>
  <c r="K18" i="12"/>
  <c r="M18" i="12"/>
  <c r="O18" i="12"/>
  <c r="Q18" i="12"/>
  <c r="V18" i="12"/>
  <c r="G21" i="12"/>
  <c r="M21" i="12" s="1"/>
  <c r="I21" i="12"/>
  <c r="K21" i="12"/>
  <c r="O21" i="12"/>
  <c r="Q21" i="12"/>
  <c r="V21" i="12"/>
  <c r="G22" i="12"/>
  <c r="M22" i="12" s="1"/>
  <c r="I22" i="12"/>
  <c r="K22" i="12"/>
  <c r="O22" i="12"/>
  <c r="Q22" i="12"/>
  <c r="V22" i="12"/>
  <c r="G24" i="12"/>
  <c r="M24" i="12" s="1"/>
  <c r="I24" i="12"/>
  <c r="K24" i="12"/>
  <c r="O24" i="12"/>
  <c r="Q24" i="12"/>
  <c r="V24" i="12"/>
  <c r="G25" i="12"/>
  <c r="M25" i="12" s="1"/>
  <c r="I25" i="12"/>
  <c r="K25" i="12"/>
  <c r="O25" i="12"/>
  <c r="Q25" i="12"/>
  <c r="V25" i="12"/>
  <c r="G26" i="12"/>
  <c r="M26" i="12" s="1"/>
  <c r="I26" i="12"/>
  <c r="K26" i="12"/>
  <c r="O26" i="12"/>
  <c r="Q26" i="12"/>
  <c r="V26" i="12"/>
  <c r="G31" i="12"/>
  <c r="M31" i="12" s="1"/>
  <c r="I31" i="12"/>
  <c r="K31" i="12"/>
  <c r="O31" i="12"/>
  <c r="Q31" i="12"/>
  <c r="V31" i="12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G35" i="12"/>
  <c r="I35" i="12"/>
  <c r="K35" i="12"/>
  <c r="K34" i="12" s="1"/>
  <c r="M35" i="12"/>
  <c r="O35" i="12"/>
  <c r="Q35" i="12"/>
  <c r="V35" i="12"/>
  <c r="G37" i="12"/>
  <c r="M37" i="12" s="1"/>
  <c r="I37" i="12"/>
  <c r="K37" i="12"/>
  <c r="O37" i="12"/>
  <c r="Q37" i="12"/>
  <c r="V37" i="12"/>
  <c r="G39" i="12"/>
  <c r="M39" i="12" s="1"/>
  <c r="I39" i="12"/>
  <c r="K39" i="12"/>
  <c r="O39" i="12"/>
  <c r="Q39" i="12"/>
  <c r="V39" i="12"/>
  <c r="G41" i="12"/>
  <c r="M41" i="12" s="1"/>
  <c r="I41" i="12"/>
  <c r="K41" i="12"/>
  <c r="O41" i="12"/>
  <c r="Q41" i="12"/>
  <c r="V41" i="12"/>
  <c r="G43" i="12"/>
  <c r="M43" i="12" s="1"/>
  <c r="I43" i="12"/>
  <c r="K43" i="12"/>
  <c r="O43" i="12"/>
  <c r="Q43" i="12"/>
  <c r="V43" i="12"/>
  <c r="G44" i="12"/>
  <c r="M44" i="12" s="1"/>
  <c r="I44" i="12"/>
  <c r="K44" i="12"/>
  <c r="O44" i="12"/>
  <c r="Q44" i="12"/>
  <c r="V44" i="12"/>
  <c r="G45" i="12"/>
  <c r="M45" i="12" s="1"/>
  <c r="I45" i="12"/>
  <c r="K45" i="12"/>
  <c r="O45" i="12"/>
  <c r="Q45" i="12"/>
  <c r="V45" i="12"/>
  <c r="G46" i="12"/>
  <c r="M46" i="12" s="1"/>
  <c r="I46" i="12"/>
  <c r="K46" i="12"/>
  <c r="O46" i="12"/>
  <c r="Q46" i="12"/>
  <c r="V46" i="12"/>
  <c r="G48" i="12"/>
  <c r="M48" i="12" s="1"/>
  <c r="I48" i="12"/>
  <c r="K48" i="12"/>
  <c r="O48" i="12"/>
  <c r="Q48" i="12"/>
  <c r="V48" i="12"/>
  <c r="G49" i="12"/>
  <c r="M49" i="12" s="1"/>
  <c r="I49" i="12"/>
  <c r="K49" i="12"/>
  <c r="O49" i="12"/>
  <c r="Q49" i="12"/>
  <c r="V49" i="12"/>
  <c r="G50" i="12"/>
  <c r="M50" i="12" s="1"/>
  <c r="I50" i="12"/>
  <c r="K50" i="12"/>
  <c r="O50" i="12"/>
  <c r="Q50" i="12"/>
  <c r="V50" i="12"/>
  <c r="G51" i="12"/>
  <c r="M51" i="12" s="1"/>
  <c r="I51" i="12"/>
  <c r="K51" i="12"/>
  <c r="O51" i="12"/>
  <c r="Q51" i="12"/>
  <c r="V51" i="12"/>
  <c r="G52" i="12"/>
  <c r="M52" i="12" s="1"/>
  <c r="I52" i="12"/>
  <c r="K52" i="12"/>
  <c r="O52" i="12"/>
  <c r="Q52" i="12"/>
  <c r="V52" i="12"/>
  <c r="G54" i="12"/>
  <c r="M54" i="12" s="1"/>
  <c r="I54" i="12"/>
  <c r="K54" i="12"/>
  <c r="O54" i="12"/>
  <c r="Q54" i="12"/>
  <c r="V54" i="12"/>
  <c r="G55" i="12"/>
  <c r="M55" i="12" s="1"/>
  <c r="I55" i="12"/>
  <c r="K55" i="12"/>
  <c r="O55" i="12"/>
  <c r="Q55" i="12"/>
  <c r="V55" i="12"/>
  <c r="G56" i="12"/>
  <c r="M56" i="12" s="1"/>
  <c r="I56" i="12"/>
  <c r="K56" i="12"/>
  <c r="O56" i="12"/>
  <c r="Q56" i="12"/>
  <c r="V56" i="12"/>
  <c r="G57" i="12"/>
  <c r="M57" i="12" s="1"/>
  <c r="I57" i="12"/>
  <c r="K57" i="12"/>
  <c r="O57" i="12"/>
  <c r="Q57" i="12"/>
  <c r="V57" i="12"/>
  <c r="G58" i="12"/>
  <c r="M58" i="12" s="1"/>
  <c r="I58" i="12"/>
  <c r="K58" i="12"/>
  <c r="O58" i="12"/>
  <c r="Q58" i="12"/>
  <c r="V58" i="12"/>
  <c r="G59" i="12"/>
  <c r="M59" i="12" s="1"/>
  <c r="I59" i="12"/>
  <c r="K59" i="12"/>
  <c r="O59" i="12"/>
  <c r="Q59" i="12"/>
  <c r="V59" i="12"/>
  <c r="G60" i="12"/>
  <c r="M60" i="12" s="1"/>
  <c r="I60" i="12"/>
  <c r="K60" i="12"/>
  <c r="O60" i="12"/>
  <c r="Q60" i="12"/>
  <c r="V60" i="12"/>
  <c r="G61" i="12"/>
  <c r="M61" i="12" s="1"/>
  <c r="I61" i="12"/>
  <c r="K61" i="12"/>
  <c r="O61" i="12"/>
  <c r="Q61" i="12"/>
  <c r="V61" i="12"/>
  <c r="G62" i="12"/>
  <c r="I62" i="12"/>
  <c r="K62" i="12"/>
  <c r="M62" i="12"/>
  <c r="O62" i="12"/>
  <c r="Q62" i="12"/>
  <c r="V62" i="12"/>
  <c r="G64" i="12"/>
  <c r="M64" i="12" s="1"/>
  <c r="I64" i="12"/>
  <c r="K64" i="12"/>
  <c r="O64" i="12"/>
  <c r="Q64" i="12"/>
  <c r="V64" i="12"/>
  <c r="G67" i="12"/>
  <c r="M67" i="12" s="1"/>
  <c r="I67" i="12"/>
  <c r="K67" i="12"/>
  <c r="O67" i="12"/>
  <c r="Q67" i="12"/>
  <c r="V67" i="12"/>
  <c r="G68" i="12"/>
  <c r="M68" i="12" s="1"/>
  <c r="I68" i="12"/>
  <c r="K68" i="12"/>
  <c r="O68" i="12"/>
  <c r="Q68" i="12"/>
  <c r="V68" i="12"/>
  <c r="G69" i="12"/>
  <c r="M69" i="12" s="1"/>
  <c r="I69" i="12"/>
  <c r="K69" i="12"/>
  <c r="O69" i="12"/>
  <c r="Q69" i="12"/>
  <c r="V69" i="12"/>
  <c r="G70" i="12"/>
  <c r="M70" i="12" s="1"/>
  <c r="I70" i="12"/>
  <c r="K70" i="12"/>
  <c r="O70" i="12"/>
  <c r="Q70" i="12"/>
  <c r="V70" i="12"/>
  <c r="G71" i="12"/>
  <c r="I71" i="12"/>
  <c r="K71" i="12"/>
  <c r="M71" i="12"/>
  <c r="O71" i="12"/>
  <c r="Q71" i="12"/>
  <c r="V71" i="12"/>
  <c r="G73" i="12"/>
  <c r="M73" i="12" s="1"/>
  <c r="M72" i="12" s="1"/>
  <c r="I73" i="12"/>
  <c r="I72" i="12" s="1"/>
  <c r="K73" i="12"/>
  <c r="K72" i="12" s="1"/>
  <c r="O73" i="12"/>
  <c r="O72" i="12" s="1"/>
  <c r="Q73" i="12"/>
  <c r="Q72" i="12" s="1"/>
  <c r="V73" i="12"/>
  <c r="V72" i="12" s="1"/>
  <c r="G75" i="12"/>
  <c r="M75" i="12" s="1"/>
  <c r="I75" i="12"/>
  <c r="K75" i="12"/>
  <c r="O75" i="12"/>
  <c r="Q75" i="12"/>
  <c r="V75" i="12"/>
  <c r="G77" i="12"/>
  <c r="M77" i="12" s="1"/>
  <c r="I77" i="12"/>
  <c r="K77" i="12"/>
  <c r="O77" i="12"/>
  <c r="Q77" i="12"/>
  <c r="V77" i="12"/>
  <c r="G78" i="12"/>
  <c r="I78" i="12"/>
  <c r="K78" i="12"/>
  <c r="M78" i="12"/>
  <c r="O78" i="12"/>
  <c r="Q78" i="12"/>
  <c r="V78" i="12"/>
  <c r="G80" i="12"/>
  <c r="M80" i="12" s="1"/>
  <c r="I80" i="12"/>
  <c r="K80" i="12"/>
  <c r="O80" i="12"/>
  <c r="Q80" i="12"/>
  <c r="V80" i="12"/>
  <c r="G81" i="12"/>
  <c r="M81" i="12" s="1"/>
  <c r="I81" i="12"/>
  <c r="K81" i="12"/>
  <c r="O81" i="12"/>
  <c r="Q81" i="12"/>
  <c r="V81" i="12"/>
  <c r="G83" i="12"/>
  <c r="M83" i="12" s="1"/>
  <c r="I83" i="12"/>
  <c r="K83" i="12"/>
  <c r="O83" i="12"/>
  <c r="Q83" i="12"/>
  <c r="V83" i="12"/>
  <c r="G84" i="12"/>
  <c r="M84" i="12" s="1"/>
  <c r="I84" i="12"/>
  <c r="K84" i="12"/>
  <c r="O84" i="12"/>
  <c r="Q84" i="12"/>
  <c r="V84" i="12"/>
  <c r="G86" i="12"/>
  <c r="M86" i="12" s="1"/>
  <c r="I86" i="12"/>
  <c r="K86" i="12"/>
  <c r="O86" i="12"/>
  <c r="Q86" i="12"/>
  <c r="V86" i="12"/>
  <c r="G88" i="12"/>
  <c r="M88" i="12" s="1"/>
  <c r="I88" i="12"/>
  <c r="K88" i="12"/>
  <c r="O88" i="12"/>
  <c r="Q88" i="12"/>
  <c r="V88" i="12"/>
  <c r="V82" i="12" s="1"/>
  <c r="G91" i="12"/>
  <c r="I91" i="12"/>
  <c r="K91" i="12"/>
  <c r="M91" i="12"/>
  <c r="O91" i="12"/>
  <c r="Q91" i="12"/>
  <c r="V91" i="12"/>
  <c r="G92" i="12"/>
  <c r="M92" i="12" s="1"/>
  <c r="I92" i="12"/>
  <c r="K92" i="12"/>
  <c r="O92" i="12"/>
  <c r="Q92" i="12"/>
  <c r="V92" i="12"/>
  <c r="G95" i="12"/>
  <c r="M95" i="12" s="1"/>
  <c r="I95" i="12"/>
  <c r="K95" i="12"/>
  <c r="O95" i="12"/>
  <c r="Q95" i="12"/>
  <c r="V95" i="12"/>
  <c r="G97" i="12"/>
  <c r="I97" i="12"/>
  <c r="K97" i="12"/>
  <c r="M97" i="12"/>
  <c r="O97" i="12"/>
  <c r="Q97" i="12"/>
  <c r="V97" i="12"/>
  <c r="G101" i="12"/>
  <c r="M101" i="12" s="1"/>
  <c r="I101" i="12"/>
  <c r="K101" i="12"/>
  <c r="O101" i="12"/>
  <c r="Q101" i="12"/>
  <c r="V101" i="12"/>
  <c r="G103" i="12"/>
  <c r="M103" i="12" s="1"/>
  <c r="I103" i="12"/>
  <c r="K103" i="12"/>
  <c r="O103" i="12"/>
  <c r="Q103" i="12"/>
  <c r="V103" i="12"/>
  <c r="AE106" i="12"/>
  <c r="F42" i="1" s="1"/>
  <c r="I17" i="1"/>
  <c r="H43" i="1"/>
  <c r="I40" i="1"/>
  <c r="V79" i="12" l="1"/>
  <c r="I79" i="12"/>
  <c r="Q74" i="12"/>
  <c r="O79" i="12"/>
  <c r="O90" i="12"/>
  <c r="G72" i="12"/>
  <c r="I54" i="1" s="1"/>
  <c r="Q82" i="12"/>
  <c r="I82" i="12"/>
  <c r="O82" i="12"/>
  <c r="V74" i="12"/>
  <c r="K74" i="12"/>
  <c r="K90" i="12"/>
  <c r="O74" i="12"/>
  <c r="Q63" i="12"/>
  <c r="G34" i="12"/>
  <c r="I51" i="1" s="1"/>
  <c r="K82" i="12"/>
  <c r="G79" i="12"/>
  <c r="I55" i="1" s="1"/>
  <c r="I18" i="1" s="1"/>
  <c r="V63" i="12"/>
  <c r="I34" i="12"/>
  <c r="F39" i="1"/>
  <c r="Q38" i="12"/>
  <c r="Q8" i="12"/>
  <c r="M82" i="12"/>
  <c r="V38" i="12"/>
  <c r="O38" i="12"/>
  <c r="K38" i="12"/>
  <c r="V8" i="12"/>
  <c r="O8" i="12"/>
  <c r="F41" i="1"/>
  <c r="Q79" i="12"/>
  <c r="I38" i="12"/>
  <c r="V34" i="12"/>
  <c r="AF106" i="12"/>
  <c r="I74" i="12"/>
  <c r="M63" i="12"/>
  <c r="G38" i="12"/>
  <c r="I52" i="1" s="1"/>
  <c r="Q34" i="12"/>
  <c r="K8" i="12"/>
  <c r="V90" i="12"/>
  <c r="G90" i="12"/>
  <c r="I57" i="1" s="1"/>
  <c r="I19" i="1" s="1"/>
  <c r="M79" i="12"/>
  <c r="M74" i="12"/>
  <c r="K63" i="12"/>
  <c r="O34" i="12"/>
  <c r="Q90" i="12"/>
  <c r="I90" i="12"/>
  <c r="K79" i="12"/>
  <c r="O63" i="12"/>
  <c r="I63" i="12"/>
  <c r="I8" i="12"/>
  <c r="M8" i="12"/>
  <c r="M90" i="12"/>
  <c r="M34" i="12"/>
  <c r="M38" i="12"/>
  <c r="G8" i="12"/>
  <c r="G63" i="12"/>
  <c r="I53" i="1" s="1"/>
  <c r="G74" i="12"/>
  <c r="I56" i="1" s="1"/>
  <c r="G82" i="12"/>
  <c r="I58" i="1" s="1"/>
  <c r="I20" i="1" s="1"/>
  <c r="J28" i="1"/>
  <c r="J26" i="1"/>
  <c r="G38" i="1"/>
  <c r="F38" i="1"/>
  <c r="J23" i="1"/>
  <c r="J24" i="1"/>
  <c r="J25" i="1"/>
  <c r="J27" i="1"/>
  <c r="E24" i="1"/>
  <c r="G24" i="1"/>
  <c r="E26" i="1"/>
  <c r="G26" i="1"/>
  <c r="F43" i="1" l="1"/>
  <c r="G23" i="1" s="1"/>
  <c r="A27" i="1" s="1"/>
  <c r="A28" i="1" s="1"/>
  <c r="G42" i="1"/>
  <c r="I42" i="1" s="1"/>
  <c r="G41" i="1"/>
  <c r="I41" i="1" s="1"/>
  <c r="G39" i="1"/>
  <c r="G43" i="1" s="1"/>
  <c r="G25" i="1" s="1"/>
  <c r="I50" i="1"/>
  <c r="G106" i="12"/>
  <c r="I16" i="1" l="1"/>
  <c r="I21" i="1" s="1"/>
  <c r="I59" i="1"/>
  <c r="G28" i="1"/>
  <c r="G27" i="1" s="1"/>
  <c r="G29" i="1" s="1"/>
  <c r="I39" i="1"/>
  <c r="I43" i="1" s="1"/>
  <c r="J40" i="1" l="1"/>
  <c r="J39" i="1"/>
  <c r="J43" i="1" s="1"/>
  <c r="J42" i="1"/>
  <c r="J41" i="1"/>
  <c r="J56" i="1"/>
  <c r="J52" i="1"/>
  <c r="J55" i="1"/>
  <c r="J51" i="1"/>
  <c r="J54" i="1"/>
  <c r="J58" i="1"/>
  <c r="J57" i="1"/>
  <c r="J50" i="1"/>
  <c r="J53" i="1"/>
  <c r="J5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Dvořáčková Michaela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<sst xmlns="http://schemas.openxmlformats.org/spreadsheetml/2006/main" count="668" uniqueCount="274">
  <si>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</si>
  <si>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</si>
  <si>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</si>
  <si>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</si>
  <si>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</si>
  <si>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</si>
  <si>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</si>
  <si>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</si>
  <si>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</si>
  <si>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</si>
  <si>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</si>
  <si>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</si>
  <si>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</si>
  <si>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</si>
  <si>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</si>
  <si>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</si>
  <si>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</si>
  <si>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</si>
  <si>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</si>
  <si>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</si>
  <si>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</si>
  <si>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</si>
  <si>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</si>
  <si>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</si>
  <si>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</si>
  <si>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</si>
  <si>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</si>
  <si>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</si>
  <si>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</si>
  <si>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</si>
  <si>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</si>
  <si>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</si>
  <si>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</si>
  <si>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</si>
  <si>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</si>
  <si>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</si>
  <si>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</si>
  <si>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</si>
  <si>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</si>
  <si>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</si>
  <si>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</si>
  <si>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</si>
  <si>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</si>
  <si>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101.1</t>
  </si>
  <si>
    <t>Zpevněné plochy a komunikace - asfalt</t>
  </si>
  <si>
    <t>SO101</t>
  </si>
  <si>
    <t>Prodloužení ulice Wágnerova II. Etapa</t>
  </si>
  <si>
    <t>Objekt:</t>
  </si>
  <si>
    <t>Rozpočet:</t>
  </si>
  <si>
    <t>MD202003.1_rev</t>
  </si>
  <si>
    <t>Stavba</t>
  </si>
  <si>
    <t>Stavební objekt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</si>
  <si>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</si>
  <si>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</si>
  <si>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</si>
  <si>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</si>
  <si>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</si>
  <si>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</si>
  <si>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</si>
  <si>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</si>
  <si>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5</t>
  </si>
  <si>
    <t>Komunikace</t>
  </si>
  <si>
    <t>91</t>
  </si>
  <si>
    <t>Doplňující práce na komunikaci</t>
  </si>
  <si>
    <t>99</t>
  </si>
  <si>
    <t>Staveništní přesun hmot</t>
  </si>
  <si>
    <t>M21</t>
  </si>
  <si>
    <t>Elektromontáže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</si>
  <si>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</si>
  <si>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</si>
  <si>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</si>
  <si>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</si>
  <si>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</si>
  <si>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</si>
  <si>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</si>
  <si>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</si>
  <si>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</si>
  <si>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</si>
  <si>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</si>
  <si>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</si>
  <si>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</si>
  <si>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</si>
  <si>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</si>
  <si>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</si>
  <si>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</si>
  <si>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</si>
  <si>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</si>
  <si>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</si>
  <si>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</si>
  <si>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</si>
  <si>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</si>
  <si>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</si>
  <si>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</si>
  <si>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</si>
  <si>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</si>
  <si>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</si>
  <si>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</si>
  <si>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</si>
  <si>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</si>
  <si>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</si>
  <si>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</si>
  <si>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111101101R00</t>
  </si>
  <si>
    <t>Odstranění travin, rákosu na ploše do 0,1 ha</t>
  </si>
  <si>
    <t>har</t>
  </si>
  <si>
    <t>RTS 20/ I</t>
  </si>
  <si>
    <t>Indiv</t>
  </si>
  <si>
    <t>Práce</t>
  </si>
  <si>
    <t>POL1_1</t>
  </si>
  <si>
    <t>389/10000</t>
  </si>
  <si>
    <t>VV</t>
  </si>
  <si>
    <t>113107630R00</t>
  </si>
  <si>
    <t>Odstranění podkladu nad 50 m2,kam.drcené tl.30 cm</t>
  </si>
  <si>
    <t>m2</t>
  </si>
  <si>
    <t>113108410R00</t>
  </si>
  <si>
    <t>Odstranění asfaltové vrstvy pl.nad 50 m2, tl.10 cm</t>
  </si>
  <si>
    <t>113202111R00</t>
  </si>
  <si>
    <t>Vytrhání obrub obrubníků silničních</t>
  </si>
  <si>
    <t>m</t>
  </si>
  <si>
    <t>121101100R00</t>
  </si>
  <si>
    <t>Sejmutí ornice, pl. do 400 m2, přemístění do 50 m</t>
  </si>
  <si>
    <t>m3</t>
  </si>
  <si>
    <t>122201102R00</t>
  </si>
  <si>
    <t>Odkopávky nezapažené v hor. 3 do 1000 m3</t>
  </si>
  <si>
    <t>122201109R00</t>
  </si>
  <si>
    <t>Příplatek za lepivost - odkopávky v hor. 3</t>
  </si>
  <si>
    <t>372*0,5</t>
  </si>
  <si>
    <t>162201102R00</t>
  </si>
  <si>
    <t>Vodorovné přemístění výkopku z hor.1-4 do 50 m</t>
  </si>
  <si>
    <t>74*2</t>
  </si>
  <si>
    <t>ornice zpět : 15</t>
  </si>
  <si>
    <t>167101102R00</t>
  </si>
  <si>
    <t>Nakládání výkopku z hor.1-4 v množství nad 100 m3</t>
  </si>
  <si>
    <t>162701105R00</t>
  </si>
  <si>
    <t>Vodorovné přemístění výkopku z hor.1-4 do 10000 m</t>
  </si>
  <si>
    <t>POL1_</t>
  </si>
  <si>
    <t>372-74</t>
  </si>
  <si>
    <t>171101101R00</t>
  </si>
  <si>
    <t>Uložení sypaniny do násypů zhutněných na 95% PS</t>
  </si>
  <si>
    <t>174101101R00</t>
  </si>
  <si>
    <t>Zásyp jam, rýh, šachet se zhutněním</t>
  </si>
  <si>
    <t>181101102R00</t>
  </si>
  <si>
    <t>Úprava pláně v zářezech v hor. 1-4, se zhutněním</t>
  </si>
  <si>
    <t>asfalt : 376</t>
  </si>
  <si>
    <t>recyklat : 17</t>
  </si>
  <si>
    <t>vjezd : 90</t>
  </si>
  <si>
    <t>chodnik : 82</t>
  </si>
  <si>
    <t>121100001RAB</t>
  </si>
  <si>
    <t>Sejmutí ornice, naložení, odvoz a uložení odvoz do 5 km</t>
  </si>
  <si>
    <t>Agregovaná položka</t>
  </si>
  <si>
    <t>POL2_1</t>
  </si>
  <si>
    <t>180400020RA0</t>
  </si>
  <si>
    <t>Založení trávníku parkového, rovina, dodání osiva</t>
  </si>
  <si>
    <t>181300012RA0</t>
  </si>
  <si>
    <t>Rozprostření ornice v rovině tloušťka 20 cm</t>
  </si>
  <si>
    <t>212312111R00</t>
  </si>
  <si>
    <t>Lože trativodu z betonu prostého</t>
  </si>
  <si>
    <t>96*0,15</t>
  </si>
  <si>
    <t>212810010RAD</t>
  </si>
  <si>
    <t>Trativody z PVC drenážních flexibilních trubek lože a obsyp štěrkopískem, trubky d 160 mm</t>
  </si>
  <si>
    <t>564952111R00</t>
  </si>
  <si>
    <t>Podklad z mechanicky zpevněného kameniva tl. 15 cm</t>
  </si>
  <si>
    <t>asfalt : 375</t>
  </si>
  <si>
    <t>564962111R00</t>
  </si>
  <si>
    <t>Podklad z mechanicky zpevněného kameniva tl. 20 cm</t>
  </si>
  <si>
    <t>564851111RT2</t>
  </si>
  <si>
    <t>Podklad ze štěrkodrti po zhutnění tloušťky 15 cm</t>
  </si>
  <si>
    <t>564861111RT2</t>
  </si>
  <si>
    <t>Podklad ze štěrkodrti po zhutnění tloušťky 20 cm</t>
  </si>
  <si>
    <t>564871111RT2</t>
  </si>
  <si>
    <t>Podklad ze štěrkodrti po zhutnění tloušťky 25 cm</t>
  </si>
  <si>
    <t>564861111RT7</t>
  </si>
  <si>
    <t>Podklad z kameniva po zhutnění tloušťky 40 cm  kamenivo frakce 0-63 mm</t>
  </si>
  <si>
    <t>Vlastní</t>
  </si>
  <si>
    <t>465</t>
  </si>
  <si>
    <t>564871111RT6</t>
  </si>
  <si>
    <t>Podklad ze kameniva po zhutnění tloušťky 30 cm kamenivo frakce 0-63 mm</t>
  </si>
  <si>
    <t>565310016R00</t>
  </si>
  <si>
    <t>Podklad z asfalt. recyklátu po zhutnění tl.10 cm</t>
  </si>
  <si>
    <t>573111113R00</t>
  </si>
  <si>
    <t>Postřik živičný infiltr.+ posyp, asfalt 1,5 kg/m2</t>
  </si>
  <si>
    <t>573211111R00</t>
  </si>
  <si>
    <t>Postřik živičný spojovací z asfaltu 0,5-0,7 kg/m2</t>
  </si>
  <si>
    <t>573411114R00</t>
  </si>
  <si>
    <t>Nátěr živičný s posypem, asfaltem sil., 1,5 kg/m2</t>
  </si>
  <si>
    <t>2*17</t>
  </si>
  <si>
    <t>577112123RT2</t>
  </si>
  <si>
    <t>Beton asf. ACO 11+ (ABS I), modifik. nad 3 m, 4 cm plochy 201-1000 m2</t>
  </si>
  <si>
    <t>577114127RT2</t>
  </si>
  <si>
    <t>Beton asf.ACL 16+ (ABH I),modif.ložný nad 3 m,8 cm plochy 201-1000 m2</t>
  </si>
  <si>
    <t>596215020R00</t>
  </si>
  <si>
    <t>Kladení zámkové dlažby tl. 6 cm do drtě tl. 3 cm</t>
  </si>
  <si>
    <t>596215025R00</t>
  </si>
  <si>
    <t>Příplatek za kladení dlažby tl. 6cm, drť, do100 m2</t>
  </si>
  <si>
    <t>596215061R00</t>
  </si>
  <si>
    <t>Kladení zámkové dlažby tl. 10 cm do drtě tl. 4 cm</t>
  </si>
  <si>
    <t>596215065R00</t>
  </si>
  <si>
    <t>Příplatek za kladení dlažby tl.10cm, drť, do100 m2</t>
  </si>
  <si>
    <t>59245267R</t>
  </si>
  <si>
    <t>SPCM</t>
  </si>
  <si>
    <t>Specifikace</t>
  </si>
  <si>
    <t>POL3_0</t>
  </si>
  <si>
    <t>59245288R</t>
  </si>
  <si>
    <t>59245308R</t>
  </si>
  <si>
    <t>917862111R00</t>
  </si>
  <si>
    <t>Osazení stojat. obrub.bet. s opěrou,lože z C 12/15</t>
  </si>
  <si>
    <t>silniční obrubník : 205</t>
  </si>
  <si>
    <t>chodníkový : 63</t>
  </si>
  <si>
    <t>59217410R</t>
  </si>
  <si>
    <t>kus</t>
  </si>
  <si>
    <t>59217472R</t>
  </si>
  <si>
    <t>Obrubník silniční 1000/150/250 šedý</t>
  </si>
  <si>
    <t>59217476R</t>
  </si>
  <si>
    <t>Obrubník silniční nájezdový 1000/150/150 šedý</t>
  </si>
  <si>
    <t>59217480R</t>
  </si>
  <si>
    <t>Obrubník silniční přechodový L 1000/150/150-250</t>
  </si>
  <si>
    <t>59217481R</t>
  </si>
  <si>
    <t>Obrubník silniční přechodový P 1000/150/150-250</t>
  </si>
  <si>
    <t>998225111R00</t>
  </si>
  <si>
    <t>Přesun hmot, pozemní komunikace, kryt živičný</t>
  </si>
  <si>
    <t>t</t>
  </si>
  <si>
    <t>979083117R00</t>
  </si>
  <si>
    <t>Vodorovné přemístění suti na skládku do 6000 m</t>
  </si>
  <si>
    <t>skládka Čebín 5km : 398,97</t>
  </si>
  <si>
    <t>979087212R00</t>
  </si>
  <si>
    <t>Nakládání suti na dopravní prostředky - komunikace</t>
  </si>
  <si>
    <t>Přesun suti</t>
  </si>
  <si>
    <t>POL8_</t>
  </si>
  <si>
    <t>979990001R00</t>
  </si>
  <si>
    <t>Poplatek za skládku stavební suti</t>
  </si>
  <si>
    <t>2298300102R00</t>
  </si>
  <si>
    <t>Demontáž provizorního sloupku VO</t>
  </si>
  <si>
    <t>229830020R00</t>
  </si>
  <si>
    <t>Demontáž základu provizorního sloupku VO</t>
  </si>
  <si>
    <t>004111011R</t>
  </si>
  <si>
    <t>Archeologický průzkum - příplatek za způsob provádění zemních prací</t>
  </si>
  <si>
    <t>Soubor</t>
  </si>
  <si>
    <t>VRN</t>
  </si>
  <si>
    <t>POL99_2</t>
  </si>
  <si>
    <t>POP</t>
  </si>
  <si>
    <t>005241010R</t>
  </si>
  <si>
    <t>Dokumentace skutečného provedení</t>
  </si>
  <si>
    <t>Náklady na vyhotovení dokumentace skutečného provedení stavby a její předání objednateli v požadované formě a požadovaném počtu.</t>
  </si>
  <si>
    <t>005241020R</t>
  </si>
  <si>
    <t>Geodetické zaměření skutečného provedení</t>
  </si>
  <si>
    <t>Náklady na provedení skutečného zaměření stavby v rozsahu nezbytném pro zápis změny do katastru nemovitostí a dokumentace skutečného provedení stavby.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</si>
  <si>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</si>
  <si>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</si>
  <si>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</si>
  <si>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004111010R</t>
  </si>
  <si>
    <t>Průzkumné práce</t>
  </si>
  <si>
    <t>005111020R</t>
  </si>
  <si>
    <t>Vytyčení stavby</t>
  </si>
  <si>
    <t>Vyhotovení protokolu o vytyčení stavby se seznamem souřadnic vytyčených bodů a jejich polohopisnými (S-JTSK) a výškopisnými (Bpv) hodnotami.</t>
  </si>
  <si>
    <t>005111021R</t>
  </si>
  <si>
    <t>Vytyčení inženýrských sítí</t>
  </si>
  <si>
    <t>Zaměření a vytýčení stávajících inženýrských sítí v místě stavby z hlediska jejich ochrany při provádění stavby.</t>
  </si>
  <si>
    <t>005124010R</t>
  </si>
  <si>
    <t>Koordinační činnost</t>
  </si>
  <si>
    <t>Koordinace stavebních a technologických dodávek stavby.</t>
  </si>
  <si>
    <t/>
  </si>
  <si>
    <t>Povinnost koordinace s vodárenskou akciovou společností VAS a.s. ohledně uličních vpustí, které jsou naceněné VAS a.s. v rámci  prodloužení řadů, ale budou se osazovat až při provádění prodloužení ul. Wagnerova. (kontakt paní Schneiderová 606 767 893).</t>
  </si>
  <si>
    <t>005121 R</t>
  </si>
  <si>
    <t>Zařízení staveniště</t>
  </si>
  <si>
    <t>Veškeré náklady spojené s vybudováním, provozem a odstraněním zařízení staveniště.</t>
  </si>
  <si>
    <t>00523  R</t>
  </si>
  <si>
    <t>Zkoušky a revize</t>
  </si>
  <si>
    <t>Náklady zhotovitele, související s prováděním zkoušek a revizí předepsaných technickými normami nebo objednatelem a které jsou pro provedení díla nezbytné - zatěžovací zkoušky na pláni 3 ks</t>
  </si>
  <si>
    <t>SUM</t>
  </si>
  <si>
    <t>Geodetické zaměření rohů stavby, stabilizace bodů a sestavení laviček.</t>
  </si>
  <si>
    <t>END</t>
  </si>
  <si>
    <t>Dlažba červená pro nevidomé 20x10x6</t>
  </si>
  <si>
    <t>Dlažba přírodní skladba 22,5x11,2x10</t>
  </si>
  <si>
    <t>Dlažba  přírodní  20x10x6</t>
  </si>
  <si>
    <t>Obrubník chodníkový ABO 100/10/25 II 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</si>
</sst>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 shrinkToFit="1"/>
    </xf>
    <xf numFmtId="4" fontId="5" fillId="0" borderId="32" xfId="0" applyNumberFormat="1" applyFont="1" applyBorder="1" applyAlignment="1">
      <alignment vertical="center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3" fontId="3" fillId="0" borderId="33" xfId="0" applyNumberFormat="1" applyFont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6" xfId="0" applyNumberFormat="1" applyFont="1" applyFill="1" applyBorder="1" applyAlignment="1">
      <alignment horizontal="center" vertical="center"/>
    </xf>
    <xf numFmtId="4" fontId="3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0" fontId="19" fillId="0" borderId="0" xfId="0" applyFont="1" applyBorder="1" applyAlignment="1">
      <alignment horizontal="center" vertical="top" shrinkToFit="1"/>
    </xf>
    <xf numFmtId="164" fontId="19" fillId="0" borderId="0" xfId="0" applyNumberFormat="1" applyFont="1" applyBorder="1" applyAlignment="1">
      <alignment vertical="top" shrinkToFit="1"/>
    </xf>
    <xf numFmtId="4" fontId="19" fillId="0" borderId="0" xfId="0" applyNumberFormat="1" applyFont="1" applyBorder="1" applyAlignment="1">
      <alignment vertical="top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2" xfId="0" applyNumberFormat="1" applyBorder="1" applyAlignment="1">
      <alignment vertical="center" wrapText="1"/>
    </xf>
    <xf numFmtId="4" fontId="5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9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198" t="s">
        <v>39</v>
      </c>
      <c r="B2" s="198"/>
      <c r="C2" s="198"/>
      <c r="D2" s="198"/>
      <c r="E2" s="198"/>
      <c r="F2" s="198"/>
      <c r="G2" s="198"/>
    </row>
  </sheetData>
  <sheetProtection algorithmName="SHA-512" hashValue="U3qL4oH/Dop9AoPa7Or+ObNqsoH018uHcc/weDuNJl/zHg9Ol2VXmvh+dqBxoZkEgGmTzteQYmJ/o8L8eR+gdQ==" saltValue="Yg44ImPdgPB8/WC5cB1FW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2"/>
  <sheetViews>
    <sheetView showGridLines="0" topLeftCell="B14" zoomScaleNormal="100" zoomScaleSheetLayoutView="75" workbookViewId="0">
      <selection activeCell="A29" sqref="A29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199" t="s">
        <v>41</v>
      </c>
      <c r="C1" s="200"/>
      <c r="D1" s="200"/>
      <c r="E1" s="200"/>
      <c r="F1" s="200"/>
      <c r="G1" s="200"/>
      <c r="H1" s="200"/>
      <c r="I1" s="200"/>
      <c r="J1" s="201"/>
    </row>
    <row r="2" spans="1:15" ht="36" customHeight="1" x14ac:dyDescent="0.25">
      <c r="A2" s="2"/>
      <c r="B2" s="77" t="s">
        <v>22</v>
      </c>
      <c r="C2" s="78"/>
      <c r="D2" s="79" t="s">
        <v>49</v>
      </c>
      <c r="E2" s="208" t="s">
        <v>46</v>
      </c>
      <c r="F2" s="209"/>
      <c r="G2" s="209"/>
      <c r="H2" s="209"/>
      <c r="I2" s="209"/>
      <c r="J2" s="210"/>
      <c r="O2" s="1"/>
    </row>
    <row r="3" spans="1:15" ht="27" customHeight="1" x14ac:dyDescent="0.25">
      <c r="A3" s="2"/>
      <c r="B3" s="80" t="s">
        <v>47</v>
      </c>
      <c r="C3" s="78"/>
      <c r="D3" s="81" t="s">
        <v>45</v>
      </c>
      <c r="E3" s="211" t="s">
        <v>46</v>
      </c>
      <c r="F3" s="212"/>
      <c r="G3" s="212"/>
      <c r="H3" s="212"/>
      <c r="I3" s="212"/>
      <c r="J3" s="213"/>
    </row>
    <row r="4" spans="1:15" ht="23.25" customHeight="1" x14ac:dyDescent="0.25">
      <c r="A4" s="76">
        <v>233051</v>
      </c>
      <c r="B4" s="82" t="s">
        <v>48</v>
      </c>
      <c r="C4" s="83"/>
      <c r="D4" s="84" t="s">
        <v>43</v>
      </c>
      <c r="E4" s="221" t="s">
        <v>44</v>
      </c>
      <c r="F4" s="222"/>
      <c r="G4" s="222"/>
      <c r="H4" s="222"/>
      <c r="I4" s="222"/>
      <c r="J4" s="223"/>
    </row>
    <row r="5" spans="1:15" ht="24" customHeight="1" x14ac:dyDescent="0.25">
      <c r="A5" s="2"/>
      <c r="B5" s="31" t="s">
        <v>42</v>
      </c>
      <c r="D5" s="226"/>
      <c r="E5" s="227"/>
      <c r="F5" s="227"/>
      <c r="G5" s="227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228"/>
      <c r="E6" s="229"/>
      <c r="F6" s="229"/>
      <c r="G6" s="229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230"/>
      <c r="F7" s="231"/>
      <c r="G7" s="231"/>
      <c r="H7" s="24"/>
      <c r="I7" s="23"/>
      <c r="J7" s="34"/>
    </row>
    <row r="8" spans="1:15" ht="24" hidden="1" customHeight="1" x14ac:dyDescent="0.25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19</v>
      </c>
      <c r="D11" s="215"/>
      <c r="E11" s="215"/>
      <c r="F11" s="215"/>
      <c r="G11" s="215"/>
      <c r="H11" s="18" t="s">
        <v>40</v>
      </c>
      <c r="I11" s="86"/>
      <c r="J11" s="8"/>
    </row>
    <row r="12" spans="1:15" ht="15.75" customHeight="1" x14ac:dyDescent="0.25">
      <c r="A12" s="2"/>
      <c r="B12" s="28"/>
      <c r="C12" s="55"/>
      <c r="D12" s="220"/>
      <c r="E12" s="220"/>
      <c r="F12" s="220"/>
      <c r="G12" s="220"/>
      <c r="H12" s="18" t="s">
        <v>34</v>
      </c>
      <c r="I12" s="86"/>
      <c r="J12" s="8"/>
    </row>
    <row r="13" spans="1:15" ht="15.75" customHeight="1" x14ac:dyDescent="0.25">
      <c r="A13" s="2"/>
      <c r="B13" s="29"/>
      <c r="C13" s="56"/>
      <c r="D13" s="85"/>
      <c r="E13" s="224"/>
      <c r="F13" s="225"/>
      <c r="G13" s="225"/>
      <c r="H13" s="19"/>
      <c r="I13" s="23"/>
      <c r="J13" s="34"/>
    </row>
    <row r="14" spans="1:15" ht="24" customHeight="1" x14ac:dyDescent="0.25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14"/>
      <c r="F15" s="214"/>
      <c r="G15" s="216"/>
      <c r="H15" s="216"/>
      <c r="I15" s="216" t="s">
        <v>29</v>
      </c>
      <c r="J15" s="217"/>
    </row>
    <row r="16" spans="1:15" ht="23.25" customHeight="1" x14ac:dyDescent="0.25">
      <c r="A16" s="143" t="s">
        <v>24</v>
      </c>
      <c r="B16" s="38" t="s">
        <v>24</v>
      </c>
      <c r="C16" s="62"/>
      <c r="D16" s="63"/>
      <c r="E16" s="205"/>
      <c r="F16" s="206"/>
      <c r="G16" s="205"/>
      <c r="H16" s="206"/>
      <c r="I16" s="205">
        <f>SUMIF(F50:F58,A16,I50:I58)+SUMIF(F50:F58,"PSU",I50:I58)</f>
        <v>0</v>
      </c>
      <c r="J16" s="207"/>
    </row>
    <row r="17" spans="1:10" ht="23.25" customHeight="1" x14ac:dyDescent="0.25">
      <c r="A17" s="143" t="s">
        <v>25</v>
      </c>
      <c r="B17" s="38" t="s">
        <v>25</v>
      </c>
      <c r="C17" s="62"/>
      <c r="D17" s="63"/>
      <c r="E17" s="205"/>
      <c r="F17" s="206"/>
      <c r="G17" s="205"/>
      <c r="H17" s="206"/>
      <c r="I17" s="205">
        <f>SUMIF(F50:F58,A17,I50:I58)</f>
        <v>0</v>
      </c>
      <c r="J17" s="207"/>
    </row>
    <row r="18" spans="1:10" ht="23.25" customHeight="1" x14ac:dyDescent="0.25">
      <c r="A18" s="143" t="s">
        <v>26</v>
      </c>
      <c r="B18" s="38" t="s">
        <v>26</v>
      </c>
      <c r="C18" s="62"/>
      <c r="D18" s="63"/>
      <c r="E18" s="205"/>
      <c r="F18" s="206"/>
      <c r="G18" s="205"/>
      <c r="H18" s="206"/>
      <c r="I18" s="205">
        <f>SUMIF(F50:F58,A18,I50:I58)</f>
        <v>0</v>
      </c>
      <c r="J18" s="207"/>
    </row>
    <row r="19" spans="1:10" ht="23.25" customHeight="1" x14ac:dyDescent="0.25">
      <c r="A19" s="143" t="s">
        <v>71</v>
      </c>
      <c r="B19" s="38" t="s">
        <v>27</v>
      </c>
      <c r="C19" s="62"/>
      <c r="D19" s="63"/>
      <c r="E19" s="205"/>
      <c r="F19" s="206"/>
      <c r="G19" s="205"/>
      <c r="H19" s="206"/>
      <c r="I19" s="205">
        <f>SUMIF(F50:F58,A19,I50:I58)</f>
        <v>0</v>
      </c>
      <c r="J19" s="207"/>
    </row>
    <row r="20" spans="1:10" ht="23.25" customHeight="1" x14ac:dyDescent="0.25">
      <c r="A20" s="143" t="s">
        <v>72</v>
      </c>
      <c r="B20" s="38" t="s">
        <v>28</v>
      </c>
      <c r="C20" s="62"/>
      <c r="D20" s="63"/>
      <c r="E20" s="205"/>
      <c r="F20" s="206"/>
      <c r="G20" s="205"/>
      <c r="H20" s="206"/>
      <c r="I20" s="205">
        <f>SUMIF(F50:F58,A20,I50:I58)</f>
        <v>0</v>
      </c>
      <c r="J20" s="207"/>
    </row>
    <row r="21" spans="1:10" ht="23.25" customHeight="1" x14ac:dyDescent="0.25">
      <c r="A21" s="2"/>
      <c r="B21" s="48" t="s">
        <v>29</v>
      </c>
      <c r="C21" s="64"/>
      <c r="D21" s="65"/>
      <c r="E21" s="218"/>
      <c r="F21" s="219"/>
      <c r="G21" s="218"/>
      <c r="H21" s="219"/>
      <c r="I21" s="218">
        <f>SUM(I16:J20)</f>
        <v>0</v>
      </c>
      <c r="J21" s="237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12</v>
      </c>
      <c r="C23" s="62"/>
      <c r="D23" s="63"/>
      <c r="E23" s="67">
        <v>15</v>
      </c>
      <c r="F23" s="39" t="s">
        <v>0</v>
      </c>
      <c r="G23" s="235">
        <f>ZakladDPHSniVypocet</f>
        <v>0</v>
      </c>
      <c r="H23" s="236"/>
      <c r="I23" s="236"/>
      <c r="J23" s="40" t="str">
        <f t="shared" ref="J23:J28" si="0">Mena</f>
        <v>CZK</v>
      </c>
    </row>
    <row r="24" spans="1:10" ht="23.25" hidden="1" customHeight="1" x14ac:dyDescent="0.25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233">
        <f>I23*E23/100</f>
        <v>0</v>
      </c>
      <c r="H24" s="234"/>
      <c r="I24" s="234"/>
      <c r="J24" s="40" t="str">
        <f t="shared" si="0"/>
        <v>CZK</v>
      </c>
    </row>
    <row r="25" spans="1:10" ht="23.25" customHeight="1" x14ac:dyDescent="0.25">
      <c r="A25" s="2"/>
      <c r="B25" s="38" t="s">
        <v>14</v>
      </c>
      <c r="C25" s="62"/>
      <c r="D25" s="63"/>
      <c r="E25" s="67">
        <v>20</v>
      </c>
      <c r="F25" s="39" t="s">
        <v>0</v>
      </c>
      <c r="G25" s="235">
        <f>ZakladDPHZaklVypocet</f>
        <v>0</v>
      </c>
      <c r="H25" s="236"/>
      <c r="I25" s="236"/>
      <c r="J25" s="40" t="str">
        <f t="shared" si="0"/>
        <v>CZK</v>
      </c>
    </row>
    <row r="26" spans="1:10" ht="23.25" hidden="1" customHeight="1" x14ac:dyDescent="0.25">
      <c r="A26" s="2"/>
      <c r="B26" s="32" t="s">
        <v>15</v>
      </c>
      <c r="C26" s="68"/>
      <c r="D26" s="54"/>
      <c r="E26" s="69">
        <f>SazbaDPH2</f>
        <v>20</v>
      </c>
      <c r="F26" s="30" t="s">
        <v>0</v>
      </c>
      <c r="G26" s="202">
        <f>I25*E25/100</f>
        <v>0</v>
      </c>
      <c r="H26" s="203"/>
      <c r="I26" s="203"/>
      <c r="J26" s="37" t="str">
        <f t="shared" si="0"/>
        <v>CZK</v>
      </c>
    </row>
    <row r="27" spans="1:10" ht="23.25" customHeight="1" thickBot="1" x14ac:dyDescent="0.3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204">
        <f>CenaCelkemBezDPH-(ZakladDPHSni+ZakladDPHZakl)</f>
        <v>0</v>
      </c>
      <c r="H27" s="204"/>
      <c r="I27" s="204"/>
      <c r="J27" s="41" t="str">
        <f t="shared" si="0"/>
        <v>CZK</v>
      </c>
    </row>
    <row r="28" spans="1:10" ht="27.75" customHeight="1" thickBot="1" x14ac:dyDescent="0.3">
      <c r="A28" s="2">
        <f>(A27-INT(A27))*100</f>
        <v>0</v>
      </c>
      <c r="B28" s="117" t="s">
        <v>23</v>
      </c>
      <c r="C28" s="118"/>
      <c r="D28" s="118"/>
      <c r="E28" s="119"/>
      <c r="F28" s="120"/>
      <c r="G28" s="239">
        <f>A27</f>
        <v>0</v>
      </c>
      <c r="H28" s="239"/>
      <c r="I28" s="239"/>
      <c r="J28" s="121" t="str">
        <f t="shared" si="0"/>
        <v>CZK</v>
      </c>
    </row>
    <row r="29" spans="1:10" ht="27.75" hidden="1" customHeight="1" thickBot="1" x14ac:dyDescent="0.3">
      <c r="A29" s="2"/>
      <c r="B29" s="117" t="s">
        <v>35</v>
      </c>
      <c r="C29" s="122"/>
      <c r="D29" s="122"/>
      <c r="E29" s="122"/>
      <c r="F29" s="123"/>
      <c r="G29" s="238">
        <f>ZakladDPHSni+DPHSni+ZakladDPHZakl+DPHZakl+Zaokrouhleni</f>
        <v>0</v>
      </c>
      <c r="H29" s="238"/>
      <c r="I29" s="238"/>
      <c r="J29" s="124" t="s">
        <v>53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40"/>
      <c r="E34" s="241"/>
      <c r="G34" s="242"/>
      <c r="H34" s="243"/>
      <c r="I34" s="243"/>
      <c r="J34" s="25"/>
    </row>
    <row r="35" spans="1:10" ht="12.75" customHeight="1" x14ac:dyDescent="0.25">
      <c r="A35" s="2"/>
      <c r="B35" s="2"/>
      <c r="D35" s="232" t="s">
        <v>2</v>
      </c>
      <c r="E35" s="232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90" t="s">
        <v>16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 x14ac:dyDescent="0.25">
      <c r="A38" s="89" t="s">
        <v>37</v>
      </c>
      <c r="B38" s="94" t="s">
        <v>17</v>
      </c>
      <c r="C38" s="95" t="s">
        <v>5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18</v>
      </c>
      <c r="I38" s="98" t="s">
        <v>1</v>
      </c>
      <c r="J38" s="99" t="s">
        <v>0</v>
      </c>
    </row>
    <row r="39" spans="1:10" ht="25.5" hidden="1" customHeight="1" x14ac:dyDescent="0.25">
      <c r="A39" s="89">
        <v>1</v>
      </c>
      <c r="B39" s="100" t="s">
        <v>50</v>
      </c>
      <c r="C39" s="244"/>
      <c r="D39" s="244"/>
      <c r="E39" s="244"/>
      <c r="F39" s="101">
        <f>'SO101 101.1 Pol'!AE106</f>
        <v>0</v>
      </c>
      <c r="G39" s="102">
        <f>'SO101 101.1 Pol'!AF106</f>
        <v>0</v>
      </c>
      <c r="H39" s="103"/>
      <c r="I39" s="104">
        <f>F39+G39+H39</f>
        <v>0</v>
      </c>
      <c r="J39" s="105" t="str">
        <f>IF(CenaCelkemVypocet=0,"",I39/CenaCelkemVypocet*100)</f>
        <v/>
      </c>
    </row>
    <row r="40" spans="1:10" ht="25.5" hidden="1" customHeight="1" x14ac:dyDescent="0.25">
      <c r="A40" s="89">
        <v>2</v>
      </c>
      <c r="B40" s="106"/>
      <c r="C40" s="245" t="s">
        <v>51</v>
      </c>
      <c r="D40" s="245"/>
      <c r="E40" s="245"/>
      <c r="F40" s="107"/>
      <c r="G40" s="108"/>
      <c r="H40" s="108"/>
      <c r="I40" s="109">
        <f>F40+G40+H40</f>
        <v>0</v>
      </c>
      <c r="J40" s="110" t="str">
        <f>IF(CenaCelkemVypocet=0,"",I40/CenaCelkemVypocet*100)</f>
        <v/>
      </c>
    </row>
    <row r="41" spans="1:10" ht="25.5" hidden="1" customHeight="1" x14ac:dyDescent="0.25">
      <c r="A41" s="89">
        <v>2</v>
      </c>
      <c r="B41" s="106" t="s">
        <v>45</v>
      </c>
      <c r="C41" s="245" t="s">
        <v>46</v>
      </c>
      <c r="D41" s="245"/>
      <c r="E41" s="245"/>
      <c r="F41" s="107">
        <f>'SO101 101.1 Pol'!AE106</f>
        <v>0</v>
      </c>
      <c r="G41" s="108">
        <f>'SO101 101.1 Pol'!AF106</f>
        <v>0</v>
      </c>
      <c r="H41" s="108"/>
      <c r="I41" s="109">
        <f>F41+G41+H41</f>
        <v>0</v>
      </c>
      <c r="J41" s="110" t="str">
        <f>IF(CenaCelkemVypocet=0,"",I41/CenaCelkemVypocet*100)</f>
        <v/>
      </c>
    </row>
    <row r="42" spans="1:10" ht="25.5" hidden="1" customHeight="1" x14ac:dyDescent="0.25">
      <c r="A42" s="89">
        <v>3</v>
      </c>
      <c r="B42" s="111" t="s">
        <v>43</v>
      </c>
      <c r="C42" s="244" t="s">
        <v>44</v>
      </c>
      <c r="D42" s="244"/>
      <c r="E42" s="244"/>
      <c r="F42" s="112">
        <f>'SO101 101.1 Pol'!AE106</f>
        <v>0</v>
      </c>
      <c r="G42" s="103">
        <f>'SO101 101.1 Pol'!AF106</f>
        <v>0</v>
      </c>
      <c r="H42" s="103"/>
      <c r="I42" s="104">
        <f>F42+G42+H42</f>
        <v>0</v>
      </c>
      <c r="J42" s="105" t="str">
        <f>IF(CenaCelkemVypocet=0,"",I42/CenaCelkemVypocet*100)</f>
        <v/>
      </c>
    </row>
    <row r="43" spans="1:10" ht="25.5" hidden="1" customHeight="1" x14ac:dyDescent="0.25">
      <c r="A43" s="89"/>
      <c r="B43" s="246" t="s">
        <v>52</v>
      </c>
      <c r="C43" s="247"/>
      <c r="D43" s="247"/>
      <c r="E43" s="247"/>
      <c r="F43" s="113">
        <f>SUMIF(A39:A42,"=1",F39:F42)</f>
        <v>0</v>
      </c>
      <c r="G43" s="114">
        <f>SUMIF(A39:A42,"=1",G39:G42)</f>
        <v>0</v>
      </c>
      <c r="H43" s="114">
        <f>SUMIF(A39:A42,"=1",H39:H42)</f>
        <v>0</v>
      </c>
      <c r="I43" s="115">
        <f>SUMIF(A39:A42,"=1",I39:I42)</f>
        <v>0</v>
      </c>
      <c r="J43" s="116">
        <f>SUMIF(A39:A42,"=1",J39:J42)</f>
        <v>0</v>
      </c>
    </row>
    <row r="47" spans="1:10" ht="15.6" x14ac:dyDescent="0.3">
      <c r="B47" s="125" t="s">
        <v>54</v>
      </c>
    </row>
    <row r="49" spans="1:10" ht="25.5" customHeight="1" x14ac:dyDescent="0.25">
      <c r="A49" s="127"/>
      <c r="B49" s="130" t="s">
        <v>17</v>
      </c>
      <c r="C49" s="130" t="s">
        <v>5</v>
      </c>
      <c r="D49" s="131"/>
      <c r="E49" s="131"/>
      <c r="F49" s="132" t="s">
        <v>55</v>
      </c>
      <c r="G49" s="132"/>
      <c r="H49" s="132"/>
      <c r="I49" s="132" t="s">
        <v>29</v>
      </c>
      <c r="J49" s="132" t="s">
        <v>0</v>
      </c>
    </row>
    <row r="50" spans="1:10" ht="36.75" customHeight="1" x14ac:dyDescent="0.25">
      <c r="A50" s="128"/>
      <c r="B50" s="133" t="s">
        <v>56</v>
      </c>
      <c r="C50" s="248" t="s">
        <v>57</v>
      </c>
      <c r="D50" s="249"/>
      <c r="E50" s="249"/>
      <c r="F50" s="139" t="s">
        <v>24</v>
      </c>
      <c r="G50" s="140"/>
      <c r="H50" s="140"/>
      <c r="I50" s="140">
        <f>'SO101 101.1 Pol'!G8</f>
        <v>0</v>
      </c>
      <c r="J50" s="137" t="str">
        <f>IF(I59=0,"",I50/I59*100)</f>
        <v/>
      </c>
    </row>
    <row r="51" spans="1:10" ht="36.75" customHeight="1" x14ac:dyDescent="0.25">
      <c r="A51" s="128"/>
      <c r="B51" s="133" t="s">
        <v>58</v>
      </c>
      <c r="C51" s="248" t="s">
        <v>59</v>
      </c>
      <c r="D51" s="249"/>
      <c r="E51" s="249"/>
      <c r="F51" s="139" t="s">
        <v>24</v>
      </c>
      <c r="G51" s="140"/>
      <c r="H51" s="140"/>
      <c r="I51" s="140">
        <f>'SO101 101.1 Pol'!G34</f>
        <v>0</v>
      </c>
      <c r="J51" s="137" t="str">
        <f>IF(I59=0,"",I51/I59*100)</f>
        <v/>
      </c>
    </row>
    <row r="52" spans="1:10" ht="36.75" customHeight="1" x14ac:dyDescent="0.25">
      <c r="A52" s="128"/>
      <c r="B52" s="133" t="s">
        <v>60</v>
      </c>
      <c r="C52" s="248" t="s">
        <v>61</v>
      </c>
      <c r="D52" s="249"/>
      <c r="E52" s="249"/>
      <c r="F52" s="139" t="s">
        <v>24</v>
      </c>
      <c r="G52" s="140"/>
      <c r="H52" s="140"/>
      <c r="I52" s="140">
        <f>'SO101 101.1 Pol'!G38</f>
        <v>0</v>
      </c>
      <c r="J52" s="137" t="str">
        <f>IF(I59=0,"",I52/I59*100)</f>
        <v/>
      </c>
    </row>
    <row r="53" spans="1:10" ht="36.75" customHeight="1" x14ac:dyDescent="0.25">
      <c r="A53" s="128"/>
      <c r="B53" s="133" t="s">
        <v>62</v>
      </c>
      <c r="C53" s="248" t="s">
        <v>63</v>
      </c>
      <c r="D53" s="249"/>
      <c r="E53" s="249"/>
      <c r="F53" s="139" t="s">
        <v>24</v>
      </c>
      <c r="G53" s="140"/>
      <c r="H53" s="140"/>
      <c r="I53" s="140">
        <f>'SO101 101.1 Pol'!G63</f>
        <v>0</v>
      </c>
      <c r="J53" s="137" t="str">
        <f>IF(I59=0,"",I53/I59*100)</f>
        <v/>
      </c>
    </row>
    <row r="54" spans="1:10" ht="36.75" customHeight="1" x14ac:dyDescent="0.25">
      <c r="A54" s="128"/>
      <c r="B54" s="133" t="s">
        <v>64</v>
      </c>
      <c r="C54" s="248" t="s">
        <v>65</v>
      </c>
      <c r="D54" s="249"/>
      <c r="E54" s="249"/>
      <c r="F54" s="139" t="s">
        <v>24</v>
      </c>
      <c r="G54" s="140"/>
      <c r="H54" s="140"/>
      <c r="I54" s="140">
        <f>'SO101 101.1 Pol'!G72</f>
        <v>0</v>
      </c>
      <c r="J54" s="137" t="str">
        <f>IF(I59=0,"",I54/I59*100)</f>
        <v/>
      </c>
    </row>
    <row r="55" spans="1:10" ht="36.75" customHeight="1" x14ac:dyDescent="0.25">
      <c r="A55" s="128"/>
      <c r="B55" s="133" t="s">
        <v>66</v>
      </c>
      <c r="C55" s="248" t="s">
        <v>67</v>
      </c>
      <c r="D55" s="249"/>
      <c r="E55" s="249"/>
      <c r="F55" s="139" t="s">
        <v>26</v>
      </c>
      <c r="G55" s="140"/>
      <c r="H55" s="140"/>
      <c r="I55" s="140">
        <f>'SO101 101.1 Pol'!G79</f>
        <v>0</v>
      </c>
      <c r="J55" s="137" t="str">
        <f>IF(I59=0,"",I55/I59*100)</f>
        <v/>
      </c>
    </row>
    <row r="56" spans="1:10" ht="36.75" customHeight="1" x14ac:dyDescent="0.25">
      <c r="A56" s="128"/>
      <c r="B56" s="133" t="s">
        <v>68</v>
      </c>
      <c r="C56" s="248" t="s">
        <v>69</v>
      </c>
      <c r="D56" s="249"/>
      <c r="E56" s="249"/>
      <c r="F56" s="139" t="s">
        <v>70</v>
      </c>
      <c r="G56" s="140"/>
      <c r="H56" s="140"/>
      <c r="I56" s="140">
        <f>'SO101 101.1 Pol'!G74</f>
        <v>0</v>
      </c>
      <c r="J56" s="137" t="str">
        <f>IF(I59=0,"",I56/I59*100)</f>
        <v/>
      </c>
    </row>
    <row r="57" spans="1:10" ht="36.75" customHeight="1" x14ac:dyDescent="0.25">
      <c r="A57" s="128"/>
      <c r="B57" s="133" t="s">
        <v>71</v>
      </c>
      <c r="C57" s="248" t="s">
        <v>27</v>
      </c>
      <c r="D57" s="249"/>
      <c r="E57" s="249"/>
      <c r="F57" s="139" t="s">
        <v>71</v>
      </c>
      <c r="G57" s="140"/>
      <c r="H57" s="140"/>
      <c r="I57" s="140">
        <f>'SO101 101.1 Pol'!G90</f>
        <v>0</v>
      </c>
      <c r="J57" s="137" t="str">
        <f>IF(I59=0,"",I57/I59*100)</f>
        <v/>
      </c>
    </row>
    <row r="58" spans="1:10" ht="36.75" customHeight="1" x14ac:dyDescent="0.25">
      <c r="A58" s="128"/>
      <c r="B58" s="133" t="s">
        <v>72</v>
      </c>
      <c r="C58" s="248" t="s">
        <v>28</v>
      </c>
      <c r="D58" s="249"/>
      <c r="E58" s="249"/>
      <c r="F58" s="139" t="s">
        <v>72</v>
      </c>
      <c r="G58" s="140"/>
      <c r="H58" s="140"/>
      <c r="I58" s="140">
        <f>'SO101 101.1 Pol'!G82</f>
        <v>0</v>
      </c>
      <c r="J58" s="137" t="str">
        <f>IF(I59=0,"",I58/I59*100)</f>
        <v/>
      </c>
    </row>
    <row r="59" spans="1:10" ht="25.5" customHeight="1" x14ac:dyDescent="0.25">
      <c r="A59" s="129"/>
      <c r="B59" s="134" t="s">
        <v>1</v>
      </c>
      <c r="C59" s="135"/>
      <c r="D59" s="136"/>
      <c r="E59" s="136"/>
      <c r="F59" s="141"/>
      <c r="G59" s="142"/>
      <c r="H59" s="142"/>
      <c r="I59" s="142">
        <f>SUM(I50:I58)</f>
        <v>0</v>
      </c>
      <c r="J59" s="138">
        <f>SUM(J50:J58)</f>
        <v>0</v>
      </c>
    </row>
    <row r="60" spans="1:10" x14ac:dyDescent="0.25">
      <c r="F60" s="87"/>
      <c r="G60" s="87"/>
      <c r="H60" s="87"/>
      <c r="I60" s="87"/>
      <c r="J60" s="88"/>
    </row>
    <row r="61" spans="1:10" x14ac:dyDescent="0.25">
      <c r="F61" s="87"/>
      <c r="G61" s="87"/>
      <c r="H61" s="87"/>
      <c r="I61" s="87"/>
      <c r="J61" s="88"/>
    </row>
    <row r="62" spans="1:10" x14ac:dyDescent="0.25">
      <c r="F62" s="87"/>
      <c r="G62" s="87"/>
      <c r="H62" s="87"/>
      <c r="I62" s="87"/>
      <c r="J62" s="88"/>
    </row>
  </sheetData>
  <sheetProtection algorithmName="SHA-512" hashValue="cwWxcCrvdCR5KzGuEkLXsLJDsI1lWR/sMSXZblKoxAhAb+4h1Piak3HlQG2HBPNtA/7Rz8sGpJjn6+EX6tIkuQ==" saltValue="jCHNo8tFk+J1pBFI6QeWcg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5">
    <mergeCell ref="C55:E55"/>
    <mergeCell ref="C56:E56"/>
    <mergeCell ref="C57:E57"/>
    <mergeCell ref="C58:E58"/>
    <mergeCell ref="C50:E50"/>
    <mergeCell ref="C51:E51"/>
    <mergeCell ref="C52:E52"/>
    <mergeCell ref="C53:E53"/>
    <mergeCell ref="C54:E54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50" t="s">
        <v>6</v>
      </c>
      <c r="B1" s="250"/>
      <c r="C1" s="251"/>
      <c r="D1" s="250"/>
      <c r="E1" s="250"/>
      <c r="F1" s="250"/>
      <c r="G1" s="250"/>
    </row>
    <row r="2" spans="1:7" ht="24.9" customHeight="1" x14ac:dyDescent="0.25">
      <c r="A2" s="50" t="s">
        <v>7</v>
      </c>
      <c r="B2" s="49"/>
      <c r="C2" s="252"/>
      <c r="D2" s="252"/>
      <c r="E2" s="252"/>
      <c r="F2" s="252"/>
      <c r="G2" s="253"/>
    </row>
    <row r="3" spans="1:7" ht="24.9" customHeight="1" x14ac:dyDescent="0.25">
      <c r="A3" s="50" t="s">
        <v>8</v>
      </c>
      <c r="B3" s="49"/>
      <c r="C3" s="252"/>
      <c r="D3" s="252"/>
      <c r="E3" s="252"/>
      <c r="F3" s="252"/>
      <c r="G3" s="253"/>
    </row>
    <row r="4" spans="1:7" ht="24.9" customHeight="1" x14ac:dyDescent="0.25">
      <c r="A4" s="50" t="s">
        <v>9</v>
      </c>
      <c r="B4" s="49"/>
      <c r="C4" s="252"/>
      <c r="D4" s="252"/>
      <c r="E4" s="252"/>
      <c r="F4" s="252"/>
      <c r="G4" s="253"/>
    </row>
    <row r="5" spans="1:7" x14ac:dyDescent="0.25">
      <c r="B5" s="4"/>
      <c r="C5" s="5"/>
      <c r="D5" s="6"/>
    </row>
  </sheetData>
  <sheetProtection algorithmName="SHA-512" hashValue="AdtiaUa+LUALDFM5R2z/xmXGff256EKuZW6fSnNtYxeu3FrzgzC3CobuCZw5VMu9uU4TbtWELBxUFThjSpxOyg==" saltValue="yIbjaYbvmykKDST4KCn3y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4998"/>
  <sheetViews>
    <sheetView workbookViewId="0">
      <pane ySplit="7" topLeftCell="A8" activePane="bottomLeft" state="frozen"/>
      <selection pane="bottomLeft" activeCell="C69" sqref="C69"/>
    </sheetView>
  </sheetViews>
  <sheetFormatPr defaultRowHeight="13.2" outlineLevelRow="1" x14ac:dyDescent="0.25"/>
  <cols>
    <col min="1" max="1" width="3.44140625" customWidth="1"/>
    <col min="2" max="2" width="12.5546875" style="126" customWidth="1"/>
    <col min="3" max="3" width="63.33203125" style="126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56" t="s">
        <v>73</v>
      </c>
      <c r="B1" s="256"/>
      <c r="C1" s="256"/>
      <c r="D1" s="256"/>
      <c r="E1" s="256"/>
      <c r="F1" s="256"/>
      <c r="G1" s="256"/>
      <c r="AG1" t="s">
        <v>74</v>
      </c>
    </row>
    <row r="2" spans="1:60" ht="24.9" customHeight="1" x14ac:dyDescent="0.25">
      <c r="A2" s="144" t="s">
        <v>7</v>
      </c>
      <c r="B2" s="49" t="s">
        <v>49</v>
      </c>
      <c r="C2" s="257" t="s">
        <v>46</v>
      </c>
      <c r="D2" s="258"/>
      <c r="E2" s="258"/>
      <c r="F2" s="258"/>
      <c r="G2" s="259"/>
      <c r="AG2" t="s">
        <v>75</v>
      </c>
    </row>
    <row r="3" spans="1:60" ht="24.9" customHeight="1" x14ac:dyDescent="0.25">
      <c r="A3" s="144" t="s">
        <v>8</v>
      </c>
      <c r="B3" s="49" t="s">
        <v>45</v>
      </c>
      <c r="C3" s="257" t="s">
        <v>46</v>
      </c>
      <c r="D3" s="258"/>
      <c r="E3" s="258"/>
      <c r="F3" s="258"/>
      <c r="G3" s="259"/>
      <c r="AC3" s="126" t="s">
        <v>75</v>
      </c>
      <c r="AG3" t="s">
        <v>76</v>
      </c>
    </row>
    <row r="4" spans="1:60" ht="24.9" customHeight="1" x14ac:dyDescent="0.25">
      <c r="A4" s="145" t="s">
        <v>9</v>
      </c>
      <c r="B4" s="146" t="s">
        <v>43</v>
      </c>
      <c r="C4" s="260" t="s">
        <v>44</v>
      </c>
      <c r="D4" s="261"/>
      <c r="E4" s="261"/>
      <c r="F4" s="261"/>
      <c r="G4" s="262"/>
      <c r="AG4" t="s">
        <v>77</v>
      </c>
    </row>
    <row r="5" spans="1:60" x14ac:dyDescent="0.25">
      <c r="D5" s="10"/>
    </row>
    <row r="6" spans="1:60" ht="39.6" x14ac:dyDescent="0.25">
      <c r="A6" s="148" t="s">
        <v>78</v>
      </c>
      <c r="B6" s="150" t="s">
        <v>79</v>
      </c>
      <c r="C6" s="150" t="s">
        <v>80</v>
      </c>
      <c r="D6" s="149" t="s">
        <v>81</v>
      </c>
      <c r="E6" s="148" t="s">
        <v>82</v>
      </c>
      <c r="F6" s="147" t="s">
        <v>83</v>
      </c>
      <c r="G6" s="148" t="s">
        <v>29</v>
      </c>
      <c r="H6" s="151" t="s">
        <v>30</v>
      </c>
      <c r="I6" s="151" t="s">
        <v>84</v>
      </c>
      <c r="J6" s="151" t="s">
        <v>31</v>
      </c>
      <c r="K6" s="151" t="s">
        <v>85</v>
      </c>
      <c r="L6" s="151" t="s">
        <v>86</v>
      </c>
      <c r="M6" s="151" t="s">
        <v>87</v>
      </c>
      <c r="N6" s="151" t="s">
        <v>88</v>
      </c>
      <c r="O6" s="151" t="s">
        <v>89</v>
      </c>
      <c r="P6" s="151" t="s">
        <v>90</v>
      </c>
      <c r="Q6" s="151" t="s">
        <v>91</v>
      </c>
      <c r="R6" s="151" t="s">
        <v>92</v>
      </c>
      <c r="S6" s="151" t="s">
        <v>93</v>
      </c>
      <c r="T6" s="151" t="s">
        <v>94</v>
      </c>
      <c r="U6" s="151" t="s">
        <v>95</v>
      </c>
      <c r="V6" s="151" t="s">
        <v>96</v>
      </c>
      <c r="W6" s="151" t="s">
        <v>97</v>
      </c>
      <c r="X6" s="151" t="s">
        <v>98</v>
      </c>
    </row>
    <row r="7" spans="1:60" hidden="1" x14ac:dyDescent="0.25">
      <c r="A7" s="3"/>
      <c r="B7" s="4"/>
      <c r="C7" s="4"/>
      <c r="D7" s="6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</row>
    <row r="8" spans="1:60" x14ac:dyDescent="0.25">
      <c r="A8" s="168" t="s">
        <v>99</v>
      </c>
      <c r="B8" s="169" t="s">
        <v>56</v>
      </c>
      <c r="C8" s="190" t="s">
        <v>57</v>
      </c>
      <c r="D8" s="170"/>
      <c r="E8" s="171"/>
      <c r="F8" s="172"/>
      <c r="G8" s="172">
        <f>SUMIF(AG9:AG33,"&lt;&gt;NOR",G9:G33)</f>
        <v>0</v>
      </c>
      <c r="H8" s="172"/>
      <c r="I8" s="172">
        <f>SUM(I9:I33)</f>
        <v>0</v>
      </c>
      <c r="J8" s="172"/>
      <c r="K8" s="172">
        <f>SUM(K9:K33)</f>
        <v>0</v>
      </c>
      <c r="L8" s="172"/>
      <c r="M8" s="172">
        <f>SUM(M9:M33)</f>
        <v>0</v>
      </c>
      <c r="N8" s="172"/>
      <c r="O8" s="172">
        <f>SUM(O9:O33)</f>
        <v>0</v>
      </c>
      <c r="P8" s="172"/>
      <c r="Q8" s="172">
        <f>SUM(Q9:Q33)</f>
        <v>398.97</v>
      </c>
      <c r="R8" s="172"/>
      <c r="S8" s="172"/>
      <c r="T8" s="173"/>
      <c r="U8" s="167"/>
      <c r="V8" s="167">
        <f>SUM(V9:V33)</f>
        <v>0</v>
      </c>
      <c r="W8" s="167"/>
      <c r="X8" s="167"/>
      <c r="AG8" t="s">
        <v>100</v>
      </c>
    </row>
    <row r="9" spans="1:60" outlineLevel="1" x14ac:dyDescent="0.25">
      <c r="A9" s="174">
        <v>1</v>
      </c>
      <c r="B9" s="175" t="s">
        <v>101</v>
      </c>
      <c r="C9" s="191" t="s">
        <v>102</v>
      </c>
      <c r="D9" s="176" t="s">
        <v>103</v>
      </c>
      <c r="E9" s="177">
        <v>3.8899999999999997E-2</v>
      </c>
      <c r="F9" s="178"/>
      <c r="G9" s="179">
        <f>ROUND(E9*F9,2)</f>
        <v>0</v>
      </c>
      <c r="H9" s="178"/>
      <c r="I9" s="179">
        <f>ROUND(E9*H9,2)</f>
        <v>0</v>
      </c>
      <c r="J9" s="178"/>
      <c r="K9" s="179">
        <f>ROUND(E9*J9,2)</f>
        <v>0</v>
      </c>
      <c r="L9" s="179">
        <v>20</v>
      </c>
      <c r="M9" s="179">
        <f>G9*(1+L9/100)</f>
        <v>0</v>
      </c>
      <c r="N9" s="179">
        <v>0</v>
      </c>
      <c r="O9" s="179">
        <f>ROUND(E9*N9,2)</f>
        <v>0</v>
      </c>
      <c r="P9" s="179">
        <v>0</v>
      </c>
      <c r="Q9" s="179">
        <f>ROUND(E9*P9,2)</f>
        <v>0</v>
      </c>
      <c r="R9" s="179"/>
      <c r="S9" s="179" t="s">
        <v>104</v>
      </c>
      <c r="T9" s="180" t="s">
        <v>105</v>
      </c>
      <c r="U9" s="161">
        <v>0</v>
      </c>
      <c r="V9" s="161">
        <f>ROUND(E9*U9,2)</f>
        <v>0</v>
      </c>
      <c r="W9" s="161"/>
      <c r="X9" s="161" t="s">
        <v>106</v>
      </c>
      <c r="Y9" s="152"/>
      <c r="Z9" s="152"/>
      <c r="AA9" s="152"/>
      <c r="AB9" s="152"/>
      <c r="AC9" s="152"/>
      <c r="AD9" s="152"/>
      <c r="AE9" s="152"/>
      <c r="AF9" s="152"/>
      <c r="AG9" s="152" t="s">
        <v>107</v>
      </c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</row>
    <row r="10" spans="1:60" outlineLevel="1" x14ac:dyDescent="0.25">
      <c r="A10" s="159"/>
      <c r="B10" s="160"/>
      <c r="C10" s="192" t="s">
        <v>108</v>
      </c>
      <c r="D10" s="162"/>
      <c r="E10" s="163">
        <v>0.04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52"/>
      <c r="Z10" s="152"/>
      <c r="AA10" s="152"/>
      <c r="AB10" s="152"/>
      <c r="AC10" s="152"/>
      <c r="AD10" s="152"/>
      <c r="AE10" s="152"/>
      <c r="AF10" s="152"/>
      <c r="AG10" s="152" t="s">
        <v>109</v>
      </c>
      <c r="AH10" s="152">
        <v>0</v>
      </c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</row>
    <row r="11" spans="1:60" outlineLevel="1" x14ac:dyDescent="0.25">
      <c r="A11" s="181">
        <v>2</v>
      </c>
      <c r="B11" s="182" t="s">
        <v>110</v>
      </c>
      <c r="C11" s="193" t="s">
        <v>111</v>
      </c>
      <c r="D11" s="183" t="s">
        <v>112</v>
      </c>
      <c r="E11" s="184">
        <v>450</v>
      </c>
      <c r="F11" s="185"/>
      <c r="G11" s="186">
        <f t="shared" ref="G11:G16" si="0">ROUND(E11*F11,2)</f>
        <v>0</v>
      </c>
      <c r="H11" s="185"/>
      <c r="I11" s="186">
        <f t="shared" ref="I11:I16" si="1">ROUND(E11*H11,2)</f>
        <v>0</v>
      </c>
      <c r="J11" s="185"/>
      <c r="K11" s="186">
        <f t="shared" ref="K11:K16" si="2">ROUND(E11*J11,2)</f>
        <v>0</v>
      </c>
      <c r="L11" s="186">
        <v>20</v>
      </c>
      <c r="M11" s="186">
        <f t="shared" ref="M11:M16" si="3">G11*(1+L11/100)</f>
        <v>0</v>
      </c>
      <c r="N11" s="186">
        <v>0</v>
      </c>
      <c r="O11" s="186">
        <f t="shared" ref="O11:O16" si="4">ROUND(E11*N11,2)</f>
        <v>0</v>
      </c>
      <c r="P11" s="186">
        <v>0.66</v>
      </c>
      <c r="Q11" s="186">
        <f t="shared" ref="Q11:Q16" si="5">ROUND(E11*P11,2)</f>
        <v>297</v>
      </c>
      <c r="R11" s="186"/>
      <c r="S11" s="186" t="s">
        <v>104</v>
      </c>
      <c r="T11" s="187" t="s">
        <v>105</v>
      </c>
      <c r="U11" s="161">
        <v>0</v>
      </c>
      <c r="V11" s="161">
        <f t="shared" ref="V11:V16" si="6">ROUND(E11*U11,2)</f>
        <v>0</v>
      </c>
      <c r="W11" s="161"/>
      <c r="X11" s="161" t="s">
        <v>106</v>
      </c>
      <c r="Y11" s="152"/>
      <c r="Z11" s="152"/>
      <c r="AA11" s="152"/>
      <c r="AB11" s="152"/>
      <c r="AC11" s="152"/>
      <c r="AD11" s="152"/>
      <c r="AE11" s="152"/>
      <c r="AF11" s="152"/>
      <c r="AG11" s="152" t="s">
        <v>107</v>
      </c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</row>
    <row r="12" spans="1:60" outlineLevel="1" x14ac:dyDescent="0.25">
      <c r="A12" s="181">
        <v>3</v>
      </c>
      <c r="B12" s="182" t="s">
        <v>113</v>
      </c>
      <c r="C12" s="193" t="s">
        <v>114</v>
      </c>
      <c r="D12" s="183" t="s">
        <v>112</v>
      </c>
      <c r="E12" s="184">
        <v>450</v>
      </c>
      <c r="F12" s="185"/>
      <c r="G12" s="186">
        <f t="shared" si="0"/>
        <v>0</v>
      </c>
      <c r="H12" s="185"/>
      <c r="I12" s="186">
        <f t="shared" si="1"/>
        <v>0</v>
      </c>
      <c r="J12" s="185"/>
      <c r="K12" s="186">
        <f t="shared" si="2"/>
        <v>0</v>
      </c>
      <c r="L12" s="186">
        <v>20</v>
      </c>
      <c r="M12" s="186">
        <f t="shared" si="3"/>
        <v>0</v>
      </c>
      <c r="N12" s="186">
        <v>0</v>
      </c>
      <c r="O12" s="186">
        <f t="shared" si="4"/>
        <v>0</v>
      </c>
      <c r="P12" s="186">
        <v>0.22</v>
      </c>
      <c r="Q12" s="186">
        <f t="shared" si="5"/>
        <v>99</v>
      </c>
      <c r="R12" s="186"/>
      <c r="S12" s="186" t="s">
        <v>104</v>
      </c>
      <c r="T12" s="187" t="s">
        <v>105</v>
      </c>
      <c r="U12" s="161">
        <v>0</v>
      </c>
      <c r="V12" s="161">
        <f t="shared" si="6"/>
        <v>0</v>
      </c>
      <c r="W12" s="161"/>
      <c r="X12" s="161" t="s">
        <v>106</v>
      </c>
      <c r="Y12" s="152"/>
      <c r="Z12" s="152"/>
      <c r="AA12" s="152"/>
      <c r="AB12" s="152"/>
      <c r="AC12" s="152"/>
      <c r="AD12" s="152"/>
      <c r="AE12" s="152"/>
      <c r="AF12" s="152"/>
      <c r="AG12" s="152" t="s">
        <v>107</v>
      </c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</row>
    <row r="13" spans="1:60" outlineLevel="1" x14ac:dyDescent="0.25">
      <c r="A13" s="181">
        <v>4</v>
      </c>
      <c r="B13" s="182" t="s">
        <v>115</v>
      </c>
      <c r="C13" s="193" t="s">
        <v>116</v>
      </c>
      <c r="D13" s="183" t="s">
        <v>117</v>
      </c>
      <c r="E13" s="184">
        <v>11</v>
      </c>
      <c r="F13" s="185"/>
      <c r="G13" s="186">
        <f t="shared" si="0"/>
        <v>0</v>
      </c>
      <c r="H13" s="185"/>
      <c r="I13" s="186">
        <f t="shared" si="1"/>
        <v>0</v>
      </c>
      <c r="J13" s="185"/>
      <c r="K13" s="186">
        <f t="shared" si="2"/>
        <v>0</v>
      </c>
      <c r="L13" s="186">
        <v>20</v>
      </c>
      <c r="M13" s="186">
        <f t="shared" si="3"/>
        <v>0</v>
      </c>
      <c r="N13" s="186">
        <v>0</v>
      </c>
      <c r="O13" s="186">
        <f t="shared" si="4"/>
        <v>0</v>
      </c>
      <c r="P13" s="186">
        <v>0.27</v>
      </c>
      <c r="Q13" s="186">
        <f t="shared" si="5"/>
        <v>2.97</v>
      </c>
      <c r="R13" s="186"/>
      <c r="S13" s="186" t="s">
        <v>104</v>
      </c>
      <c r="T13" s="187" t="s">
        <v>105</v>
      </c>
      <c r="U13" s="161">
        <v>0</v>
      </c>
      <c r="V13" s="161">
        <f t="shared" si="6"/>
        <v>0</v>
      </c>
      <c r="W13" s="161"/>
      <c r="X13" s="161" t="s">
        <v>106</v>
      </c>
      <c r="Y13" s="152"/>
      <c r="Z13" s="152"/>
      <c r="AA13" s="152"/>
      <c r="AB13" s="152"/>
      <c r="AC13" s="152"/>
      <c r="AD13" s="152"/>
      <c r="AE13" s="152"/>
      <c r="AF13" s="152"/>
      <c r="AG13" s="152" t="s">
        <v>107</v>
      </c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</row>
    <row r="14" spans="1:60" outlineLevel="1" x14ac:dyDescent="0.25">
      <c r="A14" s="181">
        <v>5</v>
      </c>
      <c r="B14" s="182" t="s">
        <v>118</v>
      </c>
      <c r="C14" s="193" t="s">
        <v>119</v>
      </c>
      <c r="D14" s="183" t="s">
        <v>120</v>
      </c>
      <c r="E14" s="184">
        <v>15</v>
      </c>
      <c r="F14" s="185"/>
      <c r="G14" s="186">
        <f t="shared" si="0"/>
        <v>0</v>
      </c>
      <c r="H14" s="185"/>
      <c r="I14" s="186">
        <f t="shared" si="1"/>
        <v>0</v>
      </c>
      <c r="J14" s="185"/>
      <c r="K14" s="186">
        <f t="shared" si="2"/>
        <v>0</v>
      </c>
      <c r="L14" s="186">
        <v>20</v>
      </c>
      <c r="M14" s="186">
        <f t="shared" si="3"/>
        <v>0</v>
      </c>
      <c r="N14" s="186">
        <v>0</v>
      </c>
      <c r="O14" s="186">
        <f t="shared" si="4"/>
        <v>0</v>
      </c>
      <c r="P14" s="186">
        <v>0</v>
      </c>
      <c r="Q14" s="186">
        <f t="shared" si="5"/>
        <v>0</v>
      </c>
      <c r="R14" s="186"/>
      <c r="S14" s="186" t="s">
        <v>104</v>
      </c>
      <c r="T14" s="187" t="s">
        <v>105</v>
      </c>
      <c r="U14" s="161">
        <v>0</v>
      </c>
      <c r="V14" s="161">
        <f t="shared" si="6"/>
        <v>0</v>
      </c>
      <c r="W14" s="161"/>
      <c r="X14" s="161" t="s">
        <v>106</v>
      </c>
      <c r="Y14" s="152"/>
      <c r="Z14" s="152"/>
      <c r="AA14" s="152"/>
      <c r="AB14" s="152"/>
      <c r="AC14" s="152"/>
      <c r="AD14" s="152"/>
      <c r="AE14" s="152"/>
      <c r="AF14" s="152"/>
      <c r="AG14" s="152" t="s">
        <v>107</v>
      </c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</row>
    <row r="15" spans="1:60" outlineLevel="1" x14ac:dyDescent="0.25">
      <c r="A15" s="181">
        <v>6</v>
      </c>
      <c r="B15" s="182" t="s">
        <v>121</v>
      </c>
      <c r="C15" s="193" t="s">
        <v>122</v>
      </c>
      <c r="D15" s="183" t="s">
        <v>120</v>
      </c>
      <c r="E15" s="184">
        <v>372</v>
      </c>
      <c r="F15" s="185"/>
      <c r="G15" s="186">
        <f t="shared" si="0"/>
        <v>0</v>
      </c>
      <c r="H15" s="185"/>
      <c r="I15" s="186">
        <f t="shared" si="1"/>
        <v>0</v>
      </c>
      <c r="J15" s="185"/>
      <c r="K15" s="186">
        <f t="shared" si="2"/>
        <v>0</v>
      </c>
      <c r="L15" s="186">
        <v>20</v>
      </c>
      <c r="M15" s="186">
        <f t="shared" si="3"/>
        <v>0</v>
      </c>
      <c r="N15" s="186">
        <v>0</v>
      </c>
      <c r="O15" s="186">
        <f t="shared" si="4"/>
        <v>0</v>
      </c>
      <c r="P15" s="186">
        <v>0</v>
      </c>
      <c r="Q15" s="186">
        <f t="shared" si="5"/>
        <v>0</v>
      </c>
      <c r="R15" s="186"/>
      <c r="S15" s="186" t="s">
        <v>104</v>
      </c>
      <c r="T15" s="187" t="s">
        <v>105</v>
      </c>
      <c r="U15" s="161">
        <v>0</v>
      </c>
      <c r="V15" s="161">
        <f t="shared" si="6"/>
        <v>0</v>
      </c>
      <c r="W15" s="161"/>
      <c r="X15" s="161" t="s">
        <v>106</v>
      </c>
      <c r="Y15" s="152"/>
      <c r="Z15" s="152"/>
      <c r="AA15" s="152"/>
      <c r="AB15" s="152"/>
      <c r="AC15" s="152"/>
      <c r="AD15" s="152"/>
      <c r="AE15" s="152"/>
      <c r="AF15" s="152"/>
      <c r="AG15" s="152" t="s">
        <v>107</v>
      </c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</row>
    <row r="16" spans="1:60" outlineLevel="1" x14ac:dyDescent="0.25">
      <c r="A16" s="174">
        <v>7</v>
      </c>
      <c r="B16" s="175" t="s">
        <v>123</v>
      </c>
      <c r="C16" s="191" t="s">
        <v>124</v>
      </c>
      <c r="D16" s="176" t="s">
        <v>120</v>
      </c>
      <c r="E16" s="177">
        <v>186</v>
      </c>
      <c r="F16" s="178"/>
      <c r="G16" s="179">
        <f t="shared" si="0"/>
        <v>0</v>
      </c>
      <c r="H16" s="178"/>
      <c r="I16" s="179">
        <f t="shared" si="1"/>
        <v>0</v>
      </c>
      <c r="J16" s="178"/>
      <c r="K16" s="179">
        <f t="shared" si="2"/>
        <v>0</v>
      </c>
      <c r="L16" s="179">
        <v>20</v>
      </c>
      <c r="M16" s="179">
        <f t="shared" si="3"/>
        <v>0</v>
      </c>
      <c r="N16" s="179">
        <v>0</v>
      </c>
      <c r="O16" s="179">
        <f t="shared" si="4"/>
        <v>0</v>
      </c>
      <c r="P16" s="179">
        <v>0</v>
      </c>
      <c r="Q16" s="179">
        <f t="shared" si="5"/>
        <v>0</v>
      </c>
      <c r="R16" s="179"/>
      <c r="S16" s="179" t="s">
        <v>104</v>
      </c>
      <c r="T16" s="180" t="s">
        <v>105</v>
      </c>
      <c r="U16" s="161">
        <v>0</v>
      </c>
      <c r="V16" s="161">
        <f t="shared" si="6"/>
        <v>0</v>
      </c>
      <c r="W16" s="161"/>
      <c r="X16" s="161" t="s">
        <v>106</v>
      </c>
      <c r="Y16" s="152"/>
      <c r="Z16" s="152"/>
      <c r="AA16" s="152"/>
      <c r="AB16" s="152"/>
      <c r="AC16" s="152"/>
      <c r="AD16" s="152"/>
      <c r="AE16" s="152"/>
      <c r="AF16" s="152"/>
      <c r="AG16" s="152" t="s">
        <v>107</v>
      </c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</row>
    <row r="17" spans="1:60" outlineLevel="1" x14ac:dyDescent="0.25">
      <c r="A17" s="159"/>
      <c r="B17" s="160"/>
      <c r="C17" s="192" t="s">
        <v>125</v>
      </c>
      <c r="D17" s="162"/>
      <c r="E17" s="163">
        <v>186</v>
      </c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52"/>
      <c r="Z17" s="152"/>
      <c r="AA17" s="152"/>
      <c r="AB17" s="152"/>
      <c r="AC17" s="152"/>
      <c r="AD17" s="152"/>
      <c r="AE17" s="152"/>
      <c r="AF17" s="152"/>
      <c r="AG17" s="152" t="s">
        <v>109</v>
      </c>
      <c r="AH17" s="152">
        <v>0</v>
      </c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</row>
    <row r="18" spans="1:60" outlineLevel="1" x14ac:dyDescent="0.25">
      <c r="A18" s="174">
        <v>8</v>
      </c>
      <c r="B18" s="175" t="s">
        <v>126</v>
      </c>
      <c r="C18" s="191" t="s">
        <v>127</v>
      </c>
      <c r="D18" s="176" t="s">
        <v>120</v>
      </c>
      <c r="E18" s="177">
        <v>163</v>
      </c>
      <c r="F18" s="178"/>
      <c r="G18" s="179">
        <f>ROUND(E18*F18,2)</f>
        <v>0</v>
      </c>
      <c r="H18" s="178"/>
      <c r="I18" s="179">
        <f>ROUND(E18*H18,2)</f>
        <v>0</v>
      </c>
      <c r="J18" s="178"/>
      <c r="K18" s="179">
        <f>ROUND(E18*J18,2)</f>
        <v>0</v>
      </c>
      <c r="L18" s="179">
        <v>20</v>
      </c>
      <c r="M18" s="179">
        <f>G18*(1+L18/100)</f>
        <v>0</v>
      </c>
      <c r="N18" s="179">
        <v>0</v>
      </c>
      <c r="O18" s="179">
        <f>ROUND(E18*N18,2)</f>
        <v>0</v>
      </c>
      <c r="P18" s="179">
        <v>0</v>
      </c>
      <c r="Q18" s="179">
        <f>ROUND(E18*P18,2)</f>
        <v>0</v>
      </c>
      <c r="R18" s="179"/>
      <c r="S18" s="179" t="s">
        <v>104</v>
      </c>
      <c r="T18" s="180" t="s">
        <v>105</v>
      </c>
      <c r="U18" s="161">
        <v>0</v>
      </c>
      <c r="V18" s="161">
        <f>ROUND(E18*U18,2)</f>
        <v>0</v>
      </c>
      <c r="W18" s="161"/>
      <c r="X18" s="161" t="s">
        <v>106</v>
      </c>
      <c r="Y18" s="152"/>
      <c r="Z18" s="152"/>
      <c r="AA18" s="152"/>
      <c r="AB18" s="152"/>
      <c r="AC18" s="152"/>
      <c r="AD18" s="152"/>
      <c r="AE18" s="152"/>
      <c r="AF18" s="152"/>
      <c r="AG18" s="152" t="s">
        <v>107</v>
      </c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</row>
    <row r="19" spans="1:60" outlineLevel="1" x14ac:dyDescent="0.25">
      <c r="A19" s="159"/>
      <c r="B19" s="160"/>
      <c r="C19" s="192" t="s">
        <v>128</v>
      </c>
      <c r="D19" s="162"/>
      <c r="E19" s="163">
        <v>148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52"/>
      <c r="Z19" s="152"/>
      <c r="AA19" s="152"/>
      <c r="AB19" s="152"/>
      <c r="AC19" s="152"/>
      <c r="AD19" s="152"/>
      <c r="AE19" s="152"/>
      <c r="AF19" s="152"/>
      <c r="AG19" s="152" t="s">
        <v>109</v>
      </c>
      <c r="AH19" s="152">
        <v>0</v>
      </c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</row>
    <row r="20" spans="1:60" outlineLevel="1" x14ac:dyDescent="0.25">
      <c r="A20" s="159"/>
      <c r="B20" s="160"/>
      <c r="C20" s="192" t="s">
        <v>129</v>
      </c>
      <c r="D20" s="162"/>
      <c r="E20" s="163">
        <v>15</v>
      </c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52"/>
      <c r="Z20" s="152"/>
      <c r="AA20" s="152"/>
      <c r="AB20" s="152"/>
      <c r="AC20" s="152"/>
      <c r="AD20" s="152"/>
      <c r="AE20" s="152"/>
      <c r="AF20" s="152"/>
      <c r="AG20" s="152" t="s">
        <v>109</v>
      </c>
      <c r="AH20" s="152">
        <v>0</v>
      </c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</row>
    <row r="21" spans="1:60" outlineLevel="1" x14ac:dyDescent="0.25">
      <c r="A21" s="181">
        <v>9</v>
      </c>
      <c r="B21" s="182" t="s">
        <v>130</v>
      </c>
      <c r="C21" s="193" t="s">
        <v>131</v>
      </c>
      <c r="D21" s="183" t="s">
        <v>120</v>
      </c>
      <c r="E21" s="184">
        <v>298</v>
      </c>
      <c r="F21" s="185"/>
      <c r="G21" s="186">
        <f>ROUND(E21*F21,2)</f>
        <v>0</v>
      </c>
      <c r="H21" s="185"/>
      <c r="I21" s="186">
        <f>ROUND(E21*H21,2)</f>
        <v>0</v>
      </c>
      <c r="J21" s="185"/>
      <c r="K21" s="186">
        <f>ROUND(E21*J21,2)</f>
        <v>0</v>
      </c>
      <c r="L21" s="186">
        <v>20</v>
      </c>
      <c r="M21" s="186">
        <f>G21*(1+L21/100)</f>
        <v>0</v>
      </c>
      <c r="N21" s="186">
        <v>0</v>
      </c>
      <c r="O21" s="186">
        <f>ROUND(E21*N21,2)</f>
        <v>0</v>
      </c>
      <c r="P21" s="186">
        <v>0</v>
      </c>
      <c r="Q21" s="186">
        <f>ROUND(E21*P21,2)</f>
        <v>0</v>
      </c>
      <c r="R21" s="186"/>
      <c r="S21" s="186" t="s">
        <v>104</v>
      </c>
      <c r="T21" s="187" t="s">
        <v>105</v>
      </c>
      <c r="U21" s="161">
        <v>0</v>
      </c>
      <c r="V21" s="161">
        <f>ROUND(E21*U21,2)</f>
        <v>0</v>
      </c>
      <c r="W21" s="161"/>
      <c r="X21" s="161" t="s">
        <v>106</v>
      </c>
      <c r="Y21" s="152"/>
      <c r="Z21" s="152"/>
      <c r="AA21" s="152"/>
      <c r="AB21" s="152"/>
      <c r="AC21" s="152"/>
      <c r="AD21" s="152"/>
      <c r="AE21" s="152"/>
      <c r="AF21" s="152"/>
      <c r="AG21" s="152" t="s">
        <v>107</v>
      </c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</row>
    <row r="22" spans="1:60" outlineLevel="1" x14ac:dyDescent="0.25">
      <c r="A22" s="174">
        <v>10</v>
      </c>
      <c r="B22" s="175" t="s">
        <v>132</v>
      </c>
      <c r="C22" s="191" t="s">
        <v>133</v>
      </c>
      <c r="D22" s="176" t="s">
        <v>120</v>
      </c>
      <c r="E22" s="177">
        <v>298</v>
      </c>
      <c r="F22" s="178"/>
      <c r="G22" s="179">
        <f>ROUND(E22*F22,2)</f>
        <v>0</v>
      </c>
      <c r="H22" s="178"/>
      <c r="I22" s="179">
        <f>ROUND(E22*H22,2)</f>
        <v>0</v>
      </c>
      <c r="J22" s="178"/>
      <c r="K22" s="179">
        <f>ROUND(E22*J22,2)</f>
        <v>0</v>
      </c>
      <c r="L22" s="179">
        <v>20</v>
      </c>
      <c r="M22" s="179">
        <f>G22*(1+L22/100)</f>
        <v>0</v>
      </c>
      <c r="N22" s="179">
        <v>0</v>
      </c>
      <c r="O22" s="179">
        <f>ROUND(E22*N22,2)</f>
        <v>0</v>
      </c>
      <c r="P22" s="179">
        <v>0</v>
      </c>
      <c r="Q22" s="179">
        <f>ROUND(E22*P22,2)</f>
        <v>0</v>
      </c>
      <c r="R22" s="179"/>
      <c r="S22" s="179" t="s">
        <v>104</v>
      </c>
      <c r="T22" s="180" t="s">
        <v>105</v>
      </c>
      <c r="U22" s="161">
        <v>0</v>
      </c>
      <c r="V22" s="161">
        <f>ROUND(E22*U22,2)</f>
        <v>0</v>
      </c>
      <c r="W22" s="161"/>
      <c r="X22" s="161" t="s">
        <v>106</v>
      </c>
      <c r="Y22" s="152"/>
      <c r="Z22" s="152"/>
      <c r="AA22" s="152"/>
      <c r="AB22" s="152"/>
      <c r="AC22" s="152"/>
      <c r="AD22" s="152"/>
      <c r="AE22" s="152"/>
      <c r="AF22" s="152"/>
      <c r="AG22" s="152" t="s">
        <v>134</v>
      </c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</row>
    <row r="23" spans="1:60" outlineLevel="1" x14ac:dyDescent="0.25">
      <c r="A23" s="159"/>
      <c r="B23" s="160"/>
      <c r="C23" s="192" t="s">
        <v>135</v>
      </c>
      <c r="D23" s="162"/>
      <c r="E23" s="163">
        <v>298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52"/>
      <c r="Z23" s="152"/>
      <c r="AA23" s="152"/>
      <c r="AB23" s="152"/>
      <c r="AC23" s="152"/>
      <c r="AD23" s="152"/>
      <c r="AE23" s="152"/>
      <c r="AF23" s="152"/>
      <c r="AG23" s="152" t="s">
        <v>109</v>
      </c>
      <c r="AH23" s="152">
        <v>0</v>
      </c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</row>
    <row r="24" spans="1:60" outlineLevel="1" x14ac:dyDescent="0.25">
      <c r="A24" s="181">
        <v>11</v>
      </c>
      <c r="B24" s="182" t="s">
        <v>136</v>
      </c>
      <c r="C24" s="193" t="s">
        <v>137</v>
      </c>
      <c r="D24" s="183" t="s">
        <v>120</v>
      </c>
      <c r="E24" s="184">
        <v>74</v>
      </c>
      <c r="F24" s="185"/>
      <c r="G24" s="186">
        <f>ROUND(E24*F24,2)</f>
        <v>0</v>
      </c>
      <c r="H24" s="185"/>
      <c r="I24" s="186">
        <f>ROUND(E24*H24,2)</f>
        <v>0</v>
      </c>
      <c r="J24" s="185"/>
      <c r="K24" s="186">
        <f>ROUND(E24*J24,2)</f>
        <v>0</v>
      </c>
      <c r="L24" s="186">
        <v>20</v>
      </c>
      <c r="M24" s="186">
        <f>G24*(1+L24/100)</f>
        <v>0</v>
      </c>
      <c r="N24" s="186">
        <v>0</v>
      </c>
      <c r="O24" s="186">
        <f>ROUND(E24*N24,2)</f>
        <v>0</v>
      </c>
      <c r="P24" s="186">
        <v>0</v>
      </c>
      <c r="Q24" s="186">
        <f>ROUND(E24*P24,2)</f>
        <v>0</v>
      </c>
      <c r="R24" s="186"/>
      <c r="S24" s="186" t="s">
        <v>104</v>
      </c>
      <c r="T24" s="187" t="s">
        <v>105</v>
      </c>
      <c r="U24" s="161">
        <v>0</v>
      </c>
      <c r="V24" s="161">
        <f>ROUND(E24*U24,2)</f>
        <v>0</v>
      </c>
      <c r="W24" s="161"/>
      <c r="X24" s="161" t="s">
        <v>106</v>
      </c>
      <c r="Y24" s="152"/>
      <c r="Z24" s="152"/>
      <c r="AA24" s="152"/>
      <c r="AB24" s="152"/>
      <c r="AC24" s="152"/>
      <c r="AD24" s="152"/>
      <c r="AE24" s="152"/>
      <c r="AF24" s="152"/>
      <c r="AG24" s="152" t="s">
        <v>107</v>
      </c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</row>
    <row r="25" spans="1:60" outlineLevel="1" x14ac:dyDescent="0.25">
      <c r="A25" s="181">
        <v>12</v>
      </c>
      <c r="B25" s="182" t="s">
        <v>138</v>
      </c>
      <c r="C25" s="193" t="s">
        <v>139</v>
      </c>
      <c r="D25" s="183" t="s">
        <v>120</v>
      </c>
      <c r="E25" s="184">
        <v>74</v>
      </c>
      <c r="F25" s="185"/>
      <c r="G25" s="186">
        <f>ROUND(E25*F25,2)</f>
        <v>0</v>
      </c>
      <c r="H25" s="185"/>
      <c r="I25" s="186">
        <f>ROUND(E25*H25,2)</f>
        <v>0</v>
      </c>
      <c r="J25" s="185"/>
      <c r="K25" s="186">
        <f>ROUND(E25*J25,2)</f>
        <v>0</v>
      </c>
      <c r="L25" s="186">
        <v>20</v>
      </c>
      <c r="M25" s="186">
        <f>G25*(1+L25/100)</f>
        <v>0</v>
      </c>
      <c r="N25" s="186">
        <v>0</v>
      </c>
      <c r="O25" s="186">
        <f>ROUND(E25*N25,2)</f>
        <v>0</v>
      </c>
      <c r="P25" s="186">
        <v>0</v>
      </c>
      <c r="Q25" s="186">
        <f>ROUND(E25*P25,2)</f>
        <v>0</v>
      </c>
      <c r="R25" s="186"/>
      <c r="S25" s="186" t="s">
        <v>104</v>
      </c>
      <c r="T25" s="187" t="s">
        <v>105</v>
      </c>
      <c r="U25" s="161">
        <v>0</v>
      </c>
      <c r="V25" s="161">
        <f>ROUND(E25*U25,2)</f>
        <v>0</v>
      </c>
      <c r="W25" s="161"/>
      <c r="X25" s="161" t="s">
        <v>106</v>
      </c>
      <c r="Y25" s="152"/>
      <c r="Z25" s="152"/>
      <c r="AA25" s="152"/>
      <c r="AB25" s="152"/>
      <c r="AC25" s="152"/>
      <c r="AD25" s="152"/>
      <c r="AE25" s="152"/>
      <c r="AF25" s="152"/>
      <c r="AG25" s="152" t="s">
        <v>107</v>
      </c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</row>
    <row r="26" spans="1:60" outlineLevel="1" x14ac:dyDescent="0.25">
      <c r="A26" s="174">
        <v>13</v>
      </c>
      <c r="B26" s="175" t="s">
        <v>140</v>
      </c>
      <c r="C26" s="191" t="s">
        <v>141</v>
      </c>
      <c r="D26" s="176" t="s">
        <v>112</v>
      </c>
      <c r="E26" s="177">
        <v>565</v>
      </c>
      <c r="F26" s="178"/>
      <c r="G26" s="179">
        <f>ROUND(E26*F26,2)</f>
        <v>0</v>
      </c>
      <c r="H26" s="178"/>
      <c r="I26" s="179">
        <f>ROUND(E26*H26,2)</f>
        <v>0</v>
      </c>
      <c r="J26" s="178"/>
      <c r="K26" s="179">
        <f>ROUND(E26*J26,2)</f>
        <v>0</v>
      </c>
      <c r="L26" s="179">
        <v>20</v>
      </c>
      <c r="M26" s="179">
        <f>G26*(1+L26/100)</f>
        <v>0</v>
      </c>
      <c r="N26" s="179">
        <v>0</v>
      </c>
      <c r="O26" s="179">
        <f>ROUND(E26*N26,2)</f>
        <v>0</v>
      </c>
      <c r="P26" s="179">
        <v>0</v>
      </c>
      <c r="Q26" s="179">
        <f>ROUND(E26*P26,2)</f>
        <v>0</v>
      </c>
      <c r="R26" s="179"/>
      <c r="S26" s="179" t="s">
        <v>104</v>
      </c>
      <c r="T26" s="180" t="s">
        <v>105</v>
      </c>
      <c r="U26" s="161">
        <v>0</v>
      </c>
      <c r="V26" s="161">
        <f>ROUND(E26*U26,2)</f>
        <v>0</v>
      </c>
      <c r="W26" s="161"/>
      <c r="X26" s="161" t="s">
        <v>106</v>
      </c>
      <c r="Y26" s="152"/>
      <c r="Z26" s="152"/>
      <c r="AA26" s="152"/>
      <c r="AB26" s="152"/>
      <c r="AC26" s="152"/>
      <c r="AD26" s="152"/>
      <c r="AE26" s="152"/>
      <c r="AF26" s="152"/>
      <c r="AG26" s="152" t="s">
        <v>107</v>
      </c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</row>
    <row r="27" spans="1:60" outlineLevel="1" x14ac:dyDescent="0.25">
      <c r="A27" s="159"/>
      <c r="B27" s="160"/>
      <c r="C27" s="192" t="s">
        <v>142</v>
      </c>
      <c r="D27" s="162"/>
      <c r="E27" s="163">
        <v>376</v>
      </c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52"/>
      <c r="Z27" s="152"/>
      <c r="AA27" s="152"/>
      <c r="AB27" s="152"/>
      <c r="AC27" s="152"/>
      <c r="AD27" s="152"/>
      <c r="AE27" s="152"/>
      <c r="AF27" s="152"/>
      <c r="AG27" s="152" t="s">
        <v>109</v>
      </c>
      <c r="AH27" s="152">
        <v>0</v>
      </c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</row>
    <row r="28" spans="1:60" outlineLevel="1" x14ac:dyDescent="0.25">
      <c r="A28" s="159"/>
      <c r="B28" s="160"/>
      <c r="C28" s="192" t="s">
        <v>143</v>
      </c>
      <c r="D28" s="162"/>
      <c r="E28" s="163">
        <v>17</v>
      </c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52"/>
      <c r="Z28" s="152"/>
      <c r="AA28" s="152"/>
      <c r="AB28" s="152"/>
      <c r="AC28" s="152"/>
      <c r="AD28" s="152"/>
      <c r="AE28" s="152"/>
      <c r="AF28" s="152"/>
      <c r="AG28" s="152" t="s">
        <v>109</v>
      </c>
      <c r="AH28" s="152">
        <v>0</v>
      </c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</row>
    <row r="29" spans="1:60" outlineLevel="1" x14ac:dyDescent="0.25">
      <c r="A29" s="159"/>
      <c r="B29" s="160"/>
      <c r="C29" s="192" t="s">
        <v>144</v>
      </c>
      <c r="D29" s="162"/>
      <c r="E29" s="163">
        <v>90</v>
      </c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52"/>
      <c r="Z29" s="152"/>
      <c r="AA29" s="152"/>
      <c r="AB29" s="152"/>
      <c r="AC29" s="152"/>
      <c r="AD29" s="152"/>
      <c r="AE29" s="152"/>
      <c r="AF29" s="152"/>
      <c r="AG29" s="152" t="s">
        <v>109</v>
      </c>
      <c r="AH29" s="152">
        <v>0</v>
      </c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</row>
    <row r="30" spans="1:60" outlineLevel="1" x14ac:dyDescent="0.25">
      <c r="A30" s="159"/>
      <c r="B30" s="160"/>
      <c r="C30" s="192" t="s">
        <v>145</v>
      </c>
      <c r="D30" s="162"/>
      <c r="E30" s="163">
        <v>82</v>
      </c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52"/>
      <c r="Z30" s="152"/>
      <c r="AA30" s="152"/>
      <c r="AB30" s="152"/>
      <c r="AC30" s="152"/>
      <c r="AD30" s="152"/>
      <c r="AE30" s="152"/>
      <c r="AF30" s="152"/>
      <c r="AG30" s="152" t="s">
        <v>109</v>
      </c>
      <c r="AH30" s="152">
        <v>0</v>
      </c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</row>
    <row r="31" spans="1:60" outlineLevel="1" x14ac:dyDescent="0.25">
      <c r="A31" s="181">
        <v>14</v>
      </c>
      <c r="B31" s="182" t="s">
        <v>146</v>
      </c>
      <c r="C31" s="193" t="s">
        <v>147</v>
      </c>
      <c r="D31" s="183" t="s">
        <v>120</v>
      </c>
      <c r="E31" s="184">
        <v>11</v>
      </c>
      <c r="F31" s="185"/>
      <c r="G31" s="186">
        <f>ROUND(E31*F31,2)</f>
        <v>0</v>
      </c>
      <c r="H31" s="185"/>
      <c r="I31" s="186">
        <f>ROUND(E31*H31,2)</f>
        <v>0</v>
      </c>
      <c r="J31" s="185"/>
      <c r="K31" s="186">
        <f>ROUND(E31*J31,2)</f>
        <v>0</v>
      </c>
      <c r="L31" s="186">
        <v>20</v>
      </c>
      <c r="M31" s="186">
        <f>G31*(1+L31/100)</f>
        <v>0</v>
      </c>
      <c r="N31" s="186">
        <v>0</v>
      </c>
      <c r="O31" s="186">
        <f>ROUND(E31*N31,2)</f>
        <v>0</v>
      </c>
      <c r="P31" s="186">
        <v>0</v>
      </c>
      <c r="Q31" s="186">
        <f>ROUND(E31*P31,2)</f>
        <v>0</v>
      </c>
      <c r="R31" s="186"/>
      <c r="S31" s="186" t="s">
        <v>104</v>
      </c>
      <c r="T31" s="187" t="s">
        <v>105</v>
      </c>
      <c r="U31" s="161">
        <v>0</v>
      </c>
      <c r="V31" s="161">
        <f>ROUND(E31*U31,2)</f>
        <v>0</v>
      </c>
      <c r="W31" s="161"/>
      <c r="X31" s="161" t="s">
        <v>148</v>
      </c>
      <c r="Y31" s="152"/>
      <c r="Z31" s="152"/>
      <c r="AA31" s="152"/>
      <c r="AB31" s="152"/>
      <c r="AC31" s="152"/>
      <c r="AD31" s="152"/>
      <c r="AE31" s="152"/>
      <c r="AF31" s="152"/>
      <c r="AG31" s="152" t="s">
        <v>149</v>
      </c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</row>
    <row r="32" spans="1:60" outlineLevel="1" x14ac:dyDescent="0.25">
      <c r="A32" s="181">
        <v>15</v>
      </c>
      <c r="B32" s="182" t="s">
        <v>150</v>
      </c>
      <c r="C32" s="193" t="s">
        <v>151</v>
      </c>
      <c r="D32" s="183" t="s">
        <v>112</v>
      </c>
      <c r="E32" s="184">
        <v>78</v>
      </c>
      <c r="F32" s="185"/>
      <c r="G32" s="186">
        <f>ROUND(E32*F32,2)</f>
        <v>0</v>
      </c>
      <c r="H32" s="185"/>
      <c r="I32" s="186">
        <f>ROUND(E32*H32,2)</f>
        <v>0</v>
      </c>
      <c r="J32" s="185"/>
      <c r="K32" s="186">
        <f>ROUND(E32*J32,2)</f>
        <v>0</v>
      </c>
      <c r="L32" s="186">
        <v>20</v>
      </c>
      <c r="M32" s="186">
        <f>G32*(1+L32/100)</f>
        <v>0</v>
      </c>
      <c r="N32" s="186">
        <v>0</v>
      </c>
      <c r="O32" s="186">
        <f>ROUND(E32*N32,2)</f>
        <v>0</v>
      </c>
      <c r="P32" s="186">
        <v>0</v>
      </c>
      <c r="Q32" s="186">
        <f>ROUND(E32*P32,2)</f>
        <v>0</v>
      </c>
      <c r="R32" s="186"/>
      <c r="S32" s="186" t="s">
        <v>104</v>
      </c>
      <c r="T32" s="187" t="s">
        <v>105</v>
      </c>
      <c r="U32" s="161">
        <v>0</v>
      </c>
      <c r="V32" s="161">
        <f>ROUND(E32*U32,2)</f>
        <v>0</v>
      </c>
      <c r="W32" s="161"/>
      <c r="X32" s="161" t="s">
        <v>148</v>
      </c>
      <c r="Y32" s="152"/>
      <c r="Z32" s="152"/>
      <c r="AA32" s="152"/>
      <c r="AB32" s="152"/>
      <c r="AC32" s="152"/>
      <c r="AD32" s="152"/>
      <c r="AE32" s="152"/>
      <c r="AF32" s="152"/>
      <c r="AG32" s="152" t="s">
        <v>149</v>
      </c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</row>
    <row r="33" spans="1:60" outlineLevel="1" x14ac:dyDescent="0.25">
      <c r="A33" s="181">
        <v>16</v>
      </c>
      <c r="B33" s="182" t="s">
        <v>152</v>
      </c>
      <c r="C33" s="193" t="s">
        <v>153</v>
      </c>
      <c r="D33" s="183" t="s">
        <v>112</v>
      </c>
      <c r="E33" s="184">
        <v>78</v>
      </c>
      <c r="F33" s="185"/>
      <c r="G33" s="186">
        <f>ROUND(E33*F33,2)</f>
        <v>0</v>
      </c>
      <c r="H33" s="185"/>
      <c r="I33" s="186">
        <f>ROUND(E33*H33,2)</f>
        <v>0</v>
      </c>
      <c r="J33" s="185"/>
      <c r="K33" s="186">
        <f>ROUND(E33*J33,2)</f>
        <v>0</v>
      </c>
      <c r="L33" s="186">
        <v>20</v>
      </c>
      <c r="M33" s="186">
        <f>G33*(1+L33/100)</f>
        <v>0</v>
      </c>
      <c r="N33" s="186">
        <v>0</v>
      </c>
      <c r="O33" s="186">
        <f>ROUND(E33*N33,2)</f>
        <v>0</v>
      </c>
      <c r="P33" s="186">
        <v>0</v>
      </c>
      <c r="Q33" s="186">
        <f>ROUND(E33*P33,2)</f>
        <v>0</v>
      </c>
      <c r="R33" s="186"/>
      <c r="S33" s="186" t="s">
        <v>104</v>
      </c>
      <c r="T33" s="187" t="s">
        <v>105</v>
      </c>
      <c r="U33" s="161">
        <v>0</v>
      </c>
      <c r="V33" s="161">
        <f>ROUND(E33*U33,2)</f>
        <v>0</v>
      </c>
      <c r="W33" s="161"/>
      <c r="X33" s="161" t="s">
        <v>148</v>
      </c>
      <c r="Y33" s="152"/>
      <c r="Z33" s="152"/>
      <c r="AA33" s="152"/>
      <c r="AB33" s="152"/>
      <c r="AC33" s="152"/>
      <c r="AD33" s="152"/>
      <c r="AE33" s="152"/>
      <c r="AF33" s="152"/>
      <c r="AG33" s="152" t="s">
        <v>149</v>
      </c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</row>
    <row r="34" spans="1:60" x14ac:dyDescent="0.25">
      <c r="A34" s="168" t="s">
        <v>99</v>
      </c>
      <c r="B34" s="169" t="s">
        <v>58</v>
      </c>
      <c r="C34" s="190" t="s">
        <v>59</v>
      </c>
      <c r="D34" s="170"/>
      <c r="E34" s="171"/>
      <c r="F34" s="172"/>
      <c r="G34" s="172">
        <f>SUMIF(AG35:AG37,"&lt;&gt;NOR",G35:G37)</f>
        <v>0</v>
      </c>
      <c r="H34" s="172"/>
      <c r="I34" s="172">
        <f>SUM(I35:I37)</f>
        <v>0</v>
      </c>
      <c r="J34" s="172"/>
      <c r="K34" s="172">
        <f>SUM(K35:K37)</f>
        <v>0</v>
      </c>
      <c r="L34" s="172"/>
      <c r="M34" s="172">
        <f>SUM(M35:M37)</f>
        <v>0</v>
      </c>
      <c r="N34" s="172"/>
      <c r="O34" s="172">
        <f>SUM(O35:O37)</f>
        <v>0</v>
      </c>
      <c r="P34" s="172"/>
      <c r="Q34" s="172">
        <f>SUM(Q35:Q37)</f>
        <v>0</v>
      </c>
      <c r="R34" s="172"/>
      <c r="S34" s="172"/>
      <c r="T34" s="173"/>
      <c r="U34" s="167"/>
      <c r="V34" s="167">
        <f>SUM(V35:V37)</f>
        <v>0</v>
      </c>
      <c r="W34" s="167"/>
      <c r="X34" s="167"/>
      <c r="AG34" t="s">
        <v>100</v>
      </c>
    </row>
    <row r="35" spans="1:60" outlineLevel="1" x14ac:dyDescent="0.25">
      <c r="A35" s="174">
        <v>17</v>
      </c>
      <c r="B35" s="175" t="s">
        <v>154</v>
      </c>
      <c r="C35" s="191" t="s">
        <v>155</v>
      </c>
      <c r="D35" s="176" t="s">
        <v>120</v>
      </c>
      <c r="E35" s="177">
        <v>14.4</v>
      </c>
      <c r="F35" s="178"/>
      <c r="G35" s="179">
        <f>ROUND(E35*F35,2)</f>
        <v>0</v>
      </c>
      <c r="H35" s="178"/>
      <c r="I35" s="179">
        <f>ROUND(E35*H35,2)</f>
        <v>0</v>
      </c>
      <c r="J35" s="178"/>
      <c r="K35" s="179">
        <f>ROUND(E35*J35,2)</f>
        <v>0</v>
      </c>
      <c r="L35" s="179">
        <v>20</v>
      </c>
      <c r="M35" s="179">
        <f>G35*(1+L35/100)</f>
        <v>0</v>
      </c>
      <c r="N35" s="179">
        <v>0</v>
      </c>
      <c r="O35" s="179">
        <f>ROUND(E35*N35,2)</f>
        <v>0</v>
      </c>
      <c r="P35" s="179">
        <v>0</v>
      </c>
      <c r="Q35" s="179">
        <f>ROUND(E35*P35,2)</f>
        <v>0</v>
      </c>
      <c r="R35" s="179"/>
      <c r="S35" s="179" t="s">
        <v>104</v>
      </c>
      <c r="T35" s="180" t="s">
        <v>105</v>
      </c>
      <c r="U35" s="161">
        <v>0</v>
      </c>
      <c r="V35" s="161">
        <f>ROUND(E35*U35,2)</f>
        <v>0</v>
      </c>
      <c r="W35" s="161"/>
      <c r="X35" s="161" t="s">
        <v>106</v>
      </c>
      <c r="Y35" s="152"/>
      <c r="Z35" s="152"/>
      <c r="AA35" s="152"/>
      <c r="AB35" s="152"/>
      <c r="AC35" s="152"/>
      <c r="AD35" s="152"/>
      <c r="AE35" s="152"/>
      <c r="AF35" s="152"/>
      <c r="AG35" s="152" t="s">
        <v>107</v>
      </c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</row>
    <row r="36" spans="1:60" outlineLevel="1" x14ac:dyDescent="0.25">
      <c r="A36" s="159"/>
      <c r="B36" s="160"/>
      <c r="C36" s="192" t="s">
        <v>156</v>
      </c>
      <c r="D36" s="162"/>
      <c r="E36" s="163">
        <v>14.4</v>
      </c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52"/>
      <c r="Z36" s="152"/>
      <c r="AA36" s="152"/>
      <c r="AB36" s="152"/>
      <c r="AC36" s="152"/>
      <c r="AD36" s="152"/>
      <c r="AE36" s="152"/>
      <c r="AF36" s="152"/>
      <c r="AG36" s="152" t="s">
        <v>109</v>
      </c>
      <c r="AH36" s="152">
        <v>0</v>
      </c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</row>
    <row r="37" spans="1:60" outlineLevel="1" x14ac:dyDescent="0.25">
      <c r="A37" s="181">
        <v>18</v>
      </c>
      <c r="B37" s="182" t="s">
        <v>157</v>
      </c>
      <c r="C37" s="193" t="s">
        <v>158</v>
      </c>
      <c r="D37" s="183" t="s">
        <v>117</v>
      </c>
      <c r="E37" s="184">
        <v>96</v>
      </c>
      <c r="F37" s="185"/>
      <c r="G37" s="186">
        <f>ROUND(E37*F37,2)</f>
        <v>0</v>
      </c>
      <c r="H37" s="185"/>
      <c r="I37" s="186">
        <f>ROUND(E37*H37,2)</f>
        <v>0</v>
      </c>
      <c r="J37" s="185"/>
      <c r="K37" s="186">
        <f>ROUND(E37*J37,2)</f>
        <v>0</v>
      </c>
      <c r="L37" s="186">
        <v>20</v>
      </c>
      <c r="M37" s="186">
        <f>G37*(1+L37/100)</f>
        <v>0</v>
      </c>
      <c r="N37" s="186">
        <v>0</v>
      </c>
      <c r="O37" s="186">
        <f>ROUND(E37*N37,2)</f>
        <v>0</v>
      </c>
      <c r="P37" s="186">
        <v>0</v>
      </c>
      <c r="Q37" s="186">
        <f>ROUND(E37*P37,2)</f>
        <v>0</v>
      </c>
      <c r="R37" s="186"/>
      <c r="S37" s="186" t="s">
        <v>104</v>
      </c>
      <c r="T37" s="187" t="s">
        <v>105</v>
      </c>
      <c r="U37" s="161">
        <v>0</v>
      </c>
      <c r="V37" s="161">
        <f>ROUND(E37*U37,2)</f>
        <v>0</v>
      </c>
      <c r="W37" s="161"/>
      <c r="X37" s="161" t="s">
        <v>148</v>
      </c>
      <c r="Y37" s="152"/>
      <c r="Z37" s="152"/>
      <c r="AA37" s="152"/>
      <c r="AB37" s="152"/>
      <c r="AC37" s="152"/>
      <c r="AD37" s="152"/>
      <c r="AE37" s="152"/>
      <c r="AF37" s="152"/>
      <c r="AG37" s="152" t="s">
        <v>149</v>
      </c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</row>
    <row r="38" spans="1:60" x14ac:dyDescent="0.25">
      <c r="A38" s="168" t="s">
        <v>99</v>
      </c>
      <c r="B38" s="169" t="s">
        <v>60</v>
      </c>
      <c r="C38" s="190" t="s">
        <v>61</v>
      </c>
      <c r="D38" s="170"/>
      <c r="E38" s="171"/>
      <c r="F38" s="172"/>
      <c r="G38" s="172">
        <f>SUMIF(AG39:AG62,"&lt;&gt;NOR",G39:G62)</f>
        <v>0</v>
      </c>
      <c r="H38" s="172"/>
      <c r="I38" s="172">
        <f>SUM(I39:I62)</f>
        <v>0</v>
      </c>
      <c r="J38" s="172"/>
      <c r="K38" s="172">
        <f>SUM(K39:K62)</f>
        <v>0</v>
      </c>
      <c r="L38" s="172"/>
      <c r="M38" s="172">
        <f>SUM(M39:M62)</f>
        <v>0</v>
      </c>
      <c r="N38" s="172"/>
      <c r="O38" s="172">
        <f>SUM(O39:O62)</f>
        <v>667.35</v>
      </c>
      <c r="P38" s="172"/>
      <c r="Q38" s="172">
        <f>SUM(Q39:Q62)</f>
        <v>0</v>
      </c>
      <c r="R38" s="172"/>
      <c r="S38" s="172"/>
      <c r="T38" s="173"/>
      <c r="U38" s="167"/>
      <c r="V38" s="167">
        <f>SUM(V39:V62)</f>
        <v>0</v>
      </c>
      <c r="W38" s="167"/>
      <c r="X38" s="167"/>
      <c r="AG38" t="s">
        <v>100</v>
      </c>
    </row>
    <row r="39" spans="1:60" outlineLevel="1" x14ac:dyDescent="0.25">
      <c r="A39" s="174">
        <v>19</v>
      </c>
      <c r="B39" s="175" t="s">
        <v>159</v>
      </c>
      <c r="C39" s="191" t="s">
        <v>160</v>
      </c>
      <c r="D39" s="176" t="s">
        <v>112</v>
      </c>
      <c r="E39" s="177">
        <v>375</v>
      </c>
      <c r="F39" s="178"/>
      <c r="G39" s="179">
        <f>ROUND(E39*F39,2)</f>
        <v>0</v>
      </c>
      <c r="H39" s="178"/>
      <c r="I39" s="179">
        <f>ROUND(E39*H39,2)</f>
        <v>0</v>
      </c>
      <c r="J39" s="178"/>
      <c r="K39" s="179">
        <f>ROUND(E39*J39,2)</f>
        <v>0</v>
      </c>
      <c r="L39" s="179">
        <v>20</v>
      </c>
      <c r="M39" s="179">
        <f>G39*(1+L39/100)</f>
        <v>0</v>
      </c>
      <c r="N39" s="179">
        <v>0.36834</v>
      </c>
      <c r="O39" s="179">
        <f>ROUND(E39*N39,2)</f>
        <v>138.13</v>
      </c>
      <c r="P39" s="179">
        <v>0</v>
      </c>
      <c r="Q39" s="179">
        <f>ROUND(E39*P39,2)</f>
        <v>0</v>
      </c>
      <c r="R39" s="179"/>
      <c r="S39" s="179" t="s">
        <v>104</v>
      </c>
      <c r="T39" s="180" t="s">
        <v>105</v>
      </c>
      <c r="U39" s="161">
        <v>0</v>
      </c>
      <c r="V39" s="161">
        <f>ROUND(E39*U39,2)</f>
        <v>0</v>
      </c>
      <c r="W39" s="161"/>
      <c r="X39" s="161" t="s">
        <v>106</v>
      </c>
      <c r="Y39" s="152"/>
      <c r="Z39" s="152"/>
      <c r="AA39" s="152"/>
      <c r="AB39" s="152"/>
      <c r="AC39" s="152"/>
      <c r="AD39" s="152"/>
      <c r="AE39" s="152"/>
      <c r="AF39" s="152"/>
      <c r="AG39" s="152" t="s">
        <v>134</v>
      </c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</row>
    <row r="40" spans="1:60" outlineLevel="1" x14ac:dyDescent="0.25">
      <c r="A40" s="159"/>
      <c r="B40" s="160"/>
      <c r="C40" s="192" t="s">
        <v>161</v>
      </c>
      <c r="D40" s="162"/>
      <c r="E40" s="163">
        <v>375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52"/>
      <c r="Z40" s="152"/>
      <c r="AA40" s="152"/>
      <c r="AB40" s="152"/>
      <c r="AC40" s="152"/>
      <c r="AD40" s="152"/>
      <c r="AE40" s="152"/>
      <c r="AF40" s="152"/>
      <c r="AG40" s="152" t="s">
        <v>109</v>
      </c>
      <c r="AH40" s="152">
        <v>0</v>
      </c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</row>
    <row r="41" spans="1:60" outlineLevel="1" x14ac:dyDescent="0.25">
      <c r="A41" s="174">
        <v>20</v>
      </c>
      <c r="B41" s="175" t="s">
        <v>162</v>
      </c>
      <c r="C41" s="191" t="s">
        <v>163</v>
      </c>
      <c r="D41" s="176" t="s">
        <v>112</v>
      </c>
      <c r="E41" s="177">
        <v>90</v>
      </c>
      <c r="F41" s="178"/>
      <c r="G41" s="179">
        <f>ROUND(E41*F41,2)</f>
        <v>0</v>
      </c>
      <c r="H41" s="178"/>
      <c r="I41" s="179">
        <f>ROUND(E41*H41,2)</f>
        <v>0</v>
      </c>
      <c r="J41" s="178"/>
      <c r="K41" s="179">
        <f>ROUND(E41*J41,2)</f>
        <v>0</v>
      </c>
      <c r="L41" s="179">
        <v>20</v>
      </c>
      <c r="M41" s="179">
        <f>G41*(1+L41/100)</f>
        <v>0</v>
      </c>
      <c r="N41" s="179">
        <v>0.48574000000000001</v>
      </c>
      <c r="O41" s="179">
        <f>ROUND(E41*N41,2)</f>
        <v>43.72</v>
      </c>
      <c r="P41" s="179">
        <v>0</v>
      </c>
      <c r="Q41" s="179">
        <f>ROUND(E41*P41,2)</f>
        <v>0</v>
      </c>
      <c r="R41" s="179"/>
      <c r="S41" s="179" t="s">
        <v>104</v>
      </c>
      <c r="T41" s="180" t="s">
        <v>105</v>
      </c>
      <c r="U41" s="161">
        <v>0</v>
      </c>
      <c r="V41" s="161">
        <f>ROUND(E41*U41,2)</f>
        <v>0</v>
      </c>
      <c r="W41" s="161"/>
      <c r="X41" s="161" t="s">
        <v>106</v>
      </c>
      <c r="Y41" s="152"/>
      <c r="Z41" s="152"/>
      <c r="AA41" s="152"/>
      <c r="AB41" s="152"/>
      <c r="AC41" s="152"/>
      <c r="AD41" s="152"/>
      <c r="AE41" s="152"/>
      <c r="AF41" s="152"/>
      <c r="AG41" s="152" t="s">
        <v>134</v>
      </c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</row>
    <row r="42" spans="1:60" outlineLevel="1" x14ac:dyDescent="0.25">
      <c r="A42" s="159"/>
      <c r="B42" s="160"/>
      <c r="C42" s="192" t="s">
        <v>144</v>
      </c>
      <c r="D42" s="162"/>
      <c r="E42" s="163">
        <v>90</v>
      </c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52"/>
      <c r="Z42" s="152"/>
      <c r="AA42" s="152"/>
      <c r="AB42" s="152"/>
      <c r="AC42" s="152"/>
      <c r="AD42" s="152"/>
      <c r="AE42" s="152"/>
      <c r="AF42" s="152"/>
      <c r="AG42" s="152" t="s">
        <v>109</v>
      </c>
      <c r="AH42" s="152">
        <v>0</v>
      </c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</row>
    <row r="43" spans="1:60" outlineLevel="1" x14ac:dyDescent="0.25">
      <c r="A43" s="181">
        <v>21</v>
      </c>
      <c r="B43" s="182" t="s">
        <v>164</v>
      </c>
      <c r="C43" s="193" t="s">
        <v>165</v>
      </c>
      <c r="D43" s="183" t="s">
        <v>112</v>
      </c>
      <c r="E43" s="184">
        <v>90</v>
      </c>
      <c r="F43" s="185"/>
      <c r="G43" s="186">
        <f>ROUND(E43*F43,2)</f>
        <v>0</v>
      </c>
      <c r="H43" s="185"/>
      <c r="I43" s="186">
        <f>ROUND(E43*H43,2)</f>
        <v>0</v>
      </c>
      <c r="J43" s="185"/>
      <c r="K43" s="186">
        <f>ROUND(E43*J43,2)</f>
        <v>0</v>
      </c>
      <c r="L43" s="186">
        <v>20</v>
      </c>
      <c r="M43" s="186">
        <f>G43*(1+L43/100)</f>
        <v>0</v>
      </c>
      <c r="N43" s="186">
        <v>0.378</v>
      </c>
      <c r="O43" s="186">
        <f>ROUND(E43*N43,2)</f>
        <v>34.020000000000003</v>
      </c>
      <c r="P43" s="186">
        <v>0</v>
      </c>
      <c r="Q43" s="186">
        <f>ROUND(E43*P43,2)</f>
        <v>0</v>
      </c>
      <c r="R43" s="186"/>
      <c r="S43" s="186" t="s">
        <v>104</v>
      </c>
      <c r="T43" s="187" t="s">
        <v>105</v>
      </c>
      <c r="U43" s="161">
        <v>0</v>
      </c>
      <c r="V43" s="161">
        <f>ROUND(E43*U43,2)</f>
        <v>0</v>
      </c>
      <c r="W43" s="161"/>
      <c r="X43" s="161" t="s">
        <v>106</v>
      </c>
      <c r="Y43" s="152"/>
      <c r="Z43" s="152"/>
      <c r="AA43" s="152"/>
      <c r="AB43" s="152"/>
      <c r="AC43" s="152"/>
      <c r="AD43" s="152"/>
      <c r="AE43" s="152"/>
      <c r="AF43" s="152"/>
      <c r="AG43" s="152" t="s">
        <v>134</v>
      </c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</row>
    <row r="44" spans="1:60" outlineLevel="1" x14ac:dyDescent="0.25">
      <c r="A44" s="181">
        <v>22</v>
      </c>
      <c r="B44" s="182" t="s">
        <v>166</v>
      </c>
      <c r="C44" s="193" t="s">
        <v>167</v>
      </c>
      <c r="D44" s="183" t="s">
        <v>112</v>
      </c>
      <c r="E44" s="184">
        <v>410</v>
      </c>
      <c r="F44" s="185"/>
      <c r="G44" s="186">
        <f>ROUND(E44*F44,2)</f>
        <v>0</v>
      </c>
      <c r="H44" s="185"/>
      <c r="I44" s="186">
        <f>ROUND(E44*H44,2)</f>
        <v>0</v>
      </c>
      <c r="J44" s="185"/>
      <c r="K44" s="186">
        <f>ROUND(E44*J44,2)</f>
        <v>0</v>
      </c>
      <c r="L44" s="186">
        <v>20</v>
      </c>
      <c r="M44" s="186">
        <f>G44*(1+L44/100)</f>
        <v>0</v>
      </c>
      <c r="N44" s="186">
        <v>0.441</v>
      </c>
      <c r="O44" s="186">
        <f>ROUND(E44*N44,2)</f>
        <v>180.81</v>
      </c>
      <c r="P44" s="186">
        <v>0</v>
      </c>
      <c r="Q44" s="186">
        <f>ROUND(E44*P44,2)</f>
        <v>0</v>
      </c>
      <c r="R44" s="186"/>
      <c r="S44" s="186" t="s">
        <v>104</v>
      </c>
      <c r="T44" s="187" t="s">
        <v>105</v>
      </c>
      <c r="U44" s="161">
        <v>0</v>
      </c>
      <c r="V44" s="161">
        <f>ROUND(E44*U44,2)</f>
        <v>0</v>
      </c>
      <c r="W44" s="161"/>
      <c r="X44" s="161" t="s">
        <v>106</v>
      </c>
      <c r="Y44" s="152"/>
      <c r="Z44" s="152"/>
      <c r="AA44" s="152"/>
      <c r="AB44" s="152"/>
      <c r="AC44" s="152"/>
      <c r="AD44" s="152"/>
      <c r="AE44" s="152"/>
      <c r="AF44" s="152"/>
      <c r="AG44" s="152" t="s">
        <v>134</v>
      </c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</row>
    <row r="45" spans="1:60" outlineLevel="1" x14ac:dyDescent="0.25">
      <c r="A45" s="181">
        <v>23</v>
      </c>
      <c r="B45" s="182" t="s">
        <v>168</v>
      </c>
      <c r="C45" s="193" t="s">
        <v>169</v>
      </c>
      <c r="D45" s="183" t="s">
        <v>112</v>
      </c>
      <c r="E45" s="184">
        <v>19</v>
      </c>
      <c r="F45" s="185"/>
      <c r="G45" s="186">
        <f>ROUND(E45*F45,2)</f>
        <v>0</v>
      </c>
      <c r="H45" s="185"/>
      <c r="I45" s="186">
        <f>ROUND(E45*H45,2)</f>
        <v>0</v>
      </c>
      <c r="J45" s="185"/>
      <c r="K45" s="186">
        <f>ROUND(E45*J45,2)</f>
        <v>0</v>
      </c>
      <c r="L45" s="186">
        <v>20</v>
      </c>
      <c r="M45" s="186">
        <f>G45*(1+L45/100)</f>
        <v>0</v>
      </c>
      <c r="N45" s="186">
        <v>0.55125000000000002</v>
      </c>
      <c r="O45" s="186">
        <f>ROUND(E45*N45,2)</f>
        <v>10.47</v>
      </c>
      <c r="P45" s="186">
        <v>0</v>
      </c>
      <c r="Q45" s="186">
        <f>ROUND(E45*P45,2)</f>
        <v>0</v>
      </c>
      <c r="R45" s="186"/>
      <c r="S45" s="186" t="s">
        <v>104</v>
      </c>
      <c r="T45" s="187" t="s">
        <v>105</v>
      </c>
      <c r="U45" s="161">
        <v>0</v>
      </c>
      <c r="V45" s="161">
        <f>ROUND(E45*U45,2)</f>
        <v>0</v>
      </c>
      <c r="W45" s="161"/>
      <c r="X45" s="161" t="s">
        <v>106</v>
      </c>
      <c r="Y45" s="152"/>
      <c r="Z45" s="152"/>
      <c r="AA45" s="152"/>
      <c r="AB45" s="152"/>
      <c r="AC45" s="152"/>
      <c r="AD45" s="152"/>
      <c r="AE45" s="152"/>
      <c r="AF45" s="152"/>
      <c r="AG45" s="152" t="s">
        <v>134</v>
      </c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</row>
    <row r="46" spans="1:60" outlineLevel="1" x14ac:dyDescent="0.25">
      <c r="A46" s="174">
        <v>24</v>
      </c>
      <c r="B46" s="175" t="s">
        <v>170</v>
      </c>
      <c r="C46" s="191" t="s">
        <v>171</v>
      </c>
      <c r="D46" s="176" t="s">
        <v>112</v>
      </c>
      <c r="E46" s="177">
        <v>465</v>
      </c>
      <c r="F46" s="178"/>
      <c r="G46" s="179">
        <f>ROUND(E46*F46,2)</f>
        <v>0</v>
      </c>
      <c r="H46" s="178"/>
      <c r="I46" s="179">
        <f>ROUND(E46*H46,2)</f>
        <v>0</v>
      </c>
      <c r="J46" s="178"/>
      <c r="K46" s="179">
        <f>ROUND(E46*J46,2)</f>
        <v>0</v>
      </c>
      <c r="L46" s="179">
        <v>20</v>
      </c>
      <c r="M46" s="179">
        <f>G46*(1+L46/100)</f>
        <v>0</v>
      </c>
      <c r="N46" s="179">
        <v>0.441</v>
      </c>
      <c r="O46" s="179">
        <f>ROUND(E46*N46,2)</f>
        <v>205.07</v>
      </c>
      <c r="P46" s="179">
        <v>0</v>
      </c>
      <c r="Q46" s="179">
        <f>ROUND(E46*P46,2)</f>
        <v>0</v>
      </c>
      <c r="R46" s="179"/>
      <c r="S46" s="179" t="s">
        <v>172</v>
      </c>
      <c r="T46" s="180" t="s">
        <v>105</v>
      </c>
      <c r="U46" s="161">
        <v>0</v>
      </c>
      <c r="V46" s="161">
        <f>ROUND(E46*U46,2)</f>
        <v>0</v>
      </c>
      <c r="W46" s="161"/>
      <c r="X46" s="161" t="s">
        <v>106</v>
      </c>
      <c r="Y46" s="152"/>
      <c r="Z46" s="152"/>
      <c r="AA46" s="152"/>
      <c r="AB46" s="152"/>
      <c r="AC46" s="152"/>
      <c r="AD46" s="152"/>
      <c r="AE46" s="152"/>
      <c r="AF46" s="152"/>
      <c r="AG46" s="152" t="s">
        <v>134</v>
      </c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</row>
    <row r="47" spans="1:60" outlineLevel="1" x14ac:dyDescent="0.25">
      <c r="A47" s="159"/>
      <c r="B47" s="160"/>
      <c r="C47" s="192" t="s">
        <v>173</v>
      </c>
      <c r="D47" s="162"/>
      <c r="E47" s="163">
        <v>465</v>
      </c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52"/>
      <c r="Z47" s="152"/>
      <c r="AA47" s="152"/>
      <c r="AB47" s="152"/>
      <c r="AC47" s="152"/>
      <c r="AD47" s="152"/>
      <c r="AE47" s="152"/>
      <c r="AF47" s="152"/>
      <c r="AG47" s="152" t="s">
        <v>109</v>
      </c>
      <c r="AH47" s="152">
        <v>0</v>
      </c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</row>
    <row r="48" spans="1:60" outlineLevel="1" x14ac:dyDescent="0.25">
      <c r="A48" s="181">
        <v>25</v>
      </c>
      <c r="B48" s="182" t="s">
        <v>174</v>
      </c>
      <c r="C48" s="193" t="s">
        <v>175</v>
      </c>
      <c r="D48" s="183" t="s">
        <v>112</v>
      </c>
      <c r="E48" s="184">
        <v>100</v>
      </c>
      <c r="F48" s="185"/>
      <c r="G48" s="186">
        <f>ROUND(E48*F48,2)</f>
        <v>0</v>
      </c>
      <c r="H48" s="185"/>
      <c r="I48" s="186">
        <f>ROUND(E48*H48,2)</f>
        <v>0</v>
      </c>
      <c r="J48" s="185"/>
      <c r="K48" s="186">
        <f>ROUND(E48*J48,2)</f>
        <v>0</v>
      </c>
      <c r="L48" s="186">
        <v>20</v>
      </c>
      <c r="M48" s="186">
        <f>G48*(1+L48/100)</f>
        <v>0</v>
      </c>
      <c r="N48" s="186">
        <v>0.55125000000000002</v>
      </c>
      <c r="O48" s="186">
        <f>ROUND(E48*N48,2)</f>
        <v>55.13</v>
      </c>
      <c r="P48" s="186">
        <v>0</v>
      </c>
      <c r="Q48" s="186">
        <f>ROUND(E48*P48,2)</f>
        <v>0</v>
      </c>
      <c r="R48" s="186"/>
      <c r="S48" s="186" t="s">
        <v>172</v>
      </c>
      <c r="T48" s="187" t="s">
        <v>105</v>
      </c>
      <c r="U48" s="161">
        <v>0</v>
      </c>
      <c r="V48" s="161">
        <f>ROUND(E48*U48,2)</f>
        <v>0</v>
      </c>
      <c r="W48" s="161"/>
      <c r="X48" s="161" t="s">
        <v>106</v>
      </c>
      <c r="Y48" s="152"/>
      <c r="Z48" s="152"/>
      <c r="AA48" s="152"/>
      <c r="AB48" s="152"/>
      <c r="AC48" s="152"/>
      <c r="AD48" s="152"/>
      <c r="AE48" s="152"/>
      <c r="AF48" s="152"/>
      <c r="AG48" s="152" t="s">
        <v>134</v>
      </c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</row>
    <row r="49" spans="1:60" outlineLevel="1" x14ac:dyDescent="0.25">
      <c r="A49" s="181">
        <v>26</v>
      </c>
      <c r="B49" s="182" t="s">
        <v>176</v>
      </c>
      <c r="C49" s="193" t="s">
        <v>177</v>
      </c>
      <c r="D49" s="183" t="s">
        <v>112</v>
      </c>
      <c r="E49" s="184">
        <v>17</v>
      </c>
      <c r="F49" s="185"/>
      <c r="G49" s="186">
        <f>ROUND(E49*F49,2)</f>
        <v>0</v>
      </c>
      <c r="H49" s="185"/>
      <c r="I49" s="186">
        <f>ROUND(E49*H49,2)</f>
        <v>0</v>
      </c>
      <c r="J49" s="185"/>
      <c r="K49" s="186">
        <f>ROUND(E49*J49,2)</f>
        <v>0</v>
      </c>
      <c r="L49" s="186">
        <v>20</v>
      </c>
      <c r="M49" s="186">
        <f>G49*(1+L49/100)</f>
        <v>0</v>
      </c>
      <c r="N49" s="186">
        <v>0</v>
      </c>
      <c r="O49" s="186">
        <f>ROUND(E49*N49,2)</f>
        <v>0</v>
      </c>
      <c r="P49" s="186">
        <v>0</v>
      </c>
      <c r="Q49" s="186">
        <f>ROUND(E49*P49,2)</f>
        <v>0</v>
      </c>
      <c r="R49" s="186"/>
      <c r="S49" s="186" t="s">
        <v>104</v>
      </c>
      <c r="T49" s="187" t="s">
        <v>105</v>
      </c>
      <c r="U49" s="161">
        <v>0</v>
      </c>
      <c r="V49" s="161">
        <f>ROUND(E49*U49,2)</f>
        <v>0</v>
      </c>
      <c r="W49" s="161"/>
      <c r="X49" s="161" t="s">
        <v>106</v>
      </c>
      <c r="Y49" s="152"/>
      <c r="Z49" s="152"/>
      <c r="AA49" s="152"/>
      <c r="AB49" s="152"/>
      <c r="AC49" s="152"/>
      <c r="AD49" s="152"/>
      <c r="AE49" s="152"/>
      <c r="AF49" s="152"/>
      <c r="AG49" s="152" t="s">
        <v>107</v>
      </c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</row>
    <row r="50" spans="1:60" outlineLevel="1" x14ac:dyDescent="0.25">
      <c r="A50" s="181">
        <v>27</v>
      </c>
      <c r="B50" s="182" t="s">
        <v>178</v>
      </c>
      <c r="C50" s="193" t="s">
        <v>179</v>
      </c>
      <c r="D50" s="183" t="s">
        <v>112</v>
      </c>
      <c r="E50" s="184">
        <v>375</v>
      </c>
      <c r="F50" s="185"/>
      <c r="G50" s="186">
        <f>ROUND(E50*F50,2)</f>
        <v>0</v>
      </c>
      <c r="H50" s="185"/>
      <c r="I50" s="186">
        <f>ROUND(E50*H50,2)</f>
        <v>0</v>
      </c>
      <c r="J50" s="185"/>
      <c r="K50" s="186">
        <f>ROUND(E50*J50,2)</f>
        <v>0</v>
      </c>
      <c r="L50" s="186">
        <v>20</v>
      </c>
      <c r="M50" s="186">
        <f>G50*(1+L50/100)</f>
        <v>0</v>
      </c>
      <c r="N50" s="186">
        <v>0</v>
      </c>
      <c r="O50" s="186">
        <f>ROUND(E50*N50,2)</f>
        <v>0</v>
      </c>
      <c r="P50" s="186">
        <v>0</v>
      </c>
      <c r="Q50" s="186">
        <f>ROUND(E50*P50,2)</f>
        <v>0</v>
      </c>
      <c r="R50" s="186"/>
      <c r="S50" s="186" t="s">
        <v>104</v>
      </c>
      <c r="T50" s="187" t="s">
        <v>105</v>
      </c>
      <c r="U50" s="161">
        <v>0</v>
      </c>
      <c r="V50" s="161">
        <f>ROUND(E50*U50,2)</f>
        <v>0</v>
      </c>
      <c r="W50" s="161"/>
      <c r="X50" s="161" t="s">
        <v>106</v>
      </c>
      <c r="Y50" s="152"/>
      <c r="Z50" s="152"/>
      <c r="AA50" s="152"/>
      <c r="AB50" s="152"/>
      <c r="AC50" s="152"/>
      <c r="AD50" s="152"/>
      <c r="AE50" s="152"/>
      <c r="AF50" s="152"/>
      <c r="AG50" s="152" t="s">
        <v>107</v>
      </c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</row>
    <row r="51" spans="1:60" outlineLevel="1" x14ac:dyDescent="0.25">
      <c r="A51" s="181">
        <v>28</v>
      </c>
      <c r="B51" s="182" t="s">
        <v>180</v>
      </c>
      <c r="C51" s="193" t="s">
        <v>181</v>
      </c>
      <c r="D51" s="183" t="s">
        <v>112</v>
      </c>
      <c r="E51" s="184">
        <v>375</v>
      </c>
      <c r="F51" s="185"/>
      <c r="G51" s="186">
        <f>ROUND(E51*F51,2)</f>
        <v>0</v>
      </c>
      <c r="H51" s="185"/>
      <c r="I51" s="186">
        <f>ROUND(E51*H51,2)</f>
        <v>0</v>
      </c>
      <c r="J51" s="185"/>
      <c r="K51" s="186">
        <f>ROUND(E51*J51,2)</f>
        <v>0</v>
      </c>
      <c r="L51" s="186">
        <v>20</v>
      </c>
      <c r="M51" s="186">
        <f>G51*(1+L51/100)</f>
        <v>0</v>
      </c>
      <c r="N51" s="186">
        <v>0</v>
      </c>
      <c r="O51" s="186">
        <f>ROUND(E51*N51,2)</f>
        <v>0</v>
      </c>
      <c r="P51" s="186">
        <v>0</v>
      </c>
      <c r="Q51" s="186">
        <f>ROUND(E51*P51,2)</f>
        <v>0</v>
      </c>
      <c r="R51" s="186"/>
      <c r="S51" s="186" t="s">
        <v>104</v>
      </c>
      <c r="T51" s="187" t="s">
        <v>105</v>
      </c>
      <c r="U51" s="161">
        <v>0</v>
      </c>
      <c r="V51" s="161">
        <f>ROUND(E51*U51,2)</f>
        <v>0</v>
      </c>
      <c r="W51" s="161"/>
      <c r="X51" s="161" t="s">
        <v>106</v>
      </c>
      <c r="Y51" s="152"/>
      <c r="Z51" s="152"/>
      <c r="AA51" s="152"/>
      <c r="AB51" s="152"/>
      <c r="AC51" s="152"/>
      <c r="AD51" s="152"/>
      <c r="AE51" s="152"/>
      <c r="AF51" s="152"/>
      <c r="AG51" s="152" t="s">
        <v>107</v>
      </c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</row>
    <row r="52" spans="1:60" outlineLevel="1" x14ac:dyDescent="0.25">
      <c r="A52" s="174">
        <v>29</v>
      </c>
      <c r="B52" s="175" t="s">
        <v>182</v>
      </c>
      <c r="C52" s="191" t="s">
        <v>183</v>
      </c>
      <c r="D52" s="176" t="s">
        <v>112</v>
      </c>
      <c r="E52" s="177">
        <v>34</v>
      </c>
      <c r="F52" s="178"/>
      <c r="G52" s="179">
        <f>ROUND(E52*F52,2)</f>
        <v>0</v>
      </c>
      <c r="H52" s="178"/>
      <c r="I52" s="179">
        <f>ROUND(E52*H52,2)</f>
        <v>0</v>
      </c>
      <c r="J52" s="178"/>
      <c r="K52" s="179">
        <f>ROUND(E52*J52,2)</f>
        <v>0</v>
      </c>
      <c r="L52" s="179">
        <v>20</v>
      </c>
      <c r="M52" s="179">
        <f>G52*(1+L52/100)</f>
        <v>0</v>
      </c>
      <c r="N52" s="179">
        <v>0</v>
      </c>
      <c r="O52" s="179">
        <f>ROUND(E52*N52,2)</f>
        <v>0</v>
      </c>
      <c r="P52" s="179">
        <v>0</v>
      </c>
      <c r="Q52" s="179">
        <f>ROUND(E52*P52,2)</f>
        <v>0</v>
      </c>
      <c r="R52" s="179"/>
      <c r="S52" s="179" t="s">
        <v>104</v>
      </c>
      <c r="T52" s="180" t="s">
        <v>105</v>
      </c>
      <c r="U52" s="161">
        <v>0</v>
      </c>
      <c r="V52" s="161">
        <f>ROUND(E52*U52,2)</f>
        <v>0</v>
      </c>
      <c r="W52" s="161"/>
      <c r="X52" s="161" t="s">
        <v>106</v>
      </c>
      <c r="Y52" s="152"/>
      <c r="Z52" s="152"/>
      <c r="AA52" s="152"/>
      <c r="AB52" s="152"/>
      <c r="AC52" s="152"/>
      <c r="AD52" s="152"/>
      <c r="AE52" s="152"/>
      <c r="AF52" s="152"/>
      <c r="AG52" s="152" t="s">
        <v>107</v>
      </c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</row>
    <row r="53" spans="1:60" outlineLevel="1" x14ac:dyDescent="0.25">
      <c r="A53" s="159"/>
      <c r="B53" s="160"/>
      <c r="C53" s="192" t="s">
        <v>184</v>
      </c>
      <c r="D53" s="162"/>
      <c r="E53" s="163">
        <v>34</v>
      </c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52"/>
      <c r="Z53" s="152"/>
      <c r="AA53" s="152"/>
      <c r="AB53" s="152"/>
      <c r="AC53" s="152"/>
      <c r="AD53" s="152"/>
      <c r="AE53" s="152"/>
      <c r="AF53" s="152"/>
      <c r="AG53" s="152" t="s">
        <v>109</v>
      </c>
      <c r="AH53" s="152">
        <v>0</v>
      </c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</row>
    <row r="54" spans="1:60" outlineLevel="1" x14ac:dyDescent="0.25">
      <c r="A54" s="181">
        <v>30</v>
      </c>
      <c r="B54" s="182" t="s">
        <v>185</v>
      </c>
      <c r="C54" s="193" t="s">
        <v>186</v>
      </c>
      <c r="D54" s="183" t="s">
        <v>112</v>
      </c>
      <c r="E54" s="184">
        <v>375</v>
      </c>
      <c r="F54" s="185"/>
      <c r="G54" s="186">
        <f t="shared" ref="G54:G62" si="7">ROUND(E54*F54,2)</f>
        <v>0</v>
      </c>
      <c r="H54" s="185"/>
      <c r="I54" s="186">
        <f t="shared" ref="I54:I62" si="8">ROUND(E54*H54,2)</f>
        <v>0</v>
      </c>
      <c r="J54" s="185"/>
      <c r="K54" s="186">
        <f t="shared" ref="K54:K62" si="9">ROUND(E54*J54,2)</f>
        <v>0</v>
      </c>
      <c r="L54" s="186">
        <v>20</v>
      </c>
      <c r="M54" s="186">
        <f t="shared" ref="M54:M62" si="10">G54*(1+L54/100)</f>
        <v>0</v>
      </c>
      <c r="N54" s="186">
        <v>0</v>
      </c>
      <c r="O54" s="186">
        <f t="shared" ref="O54:O62" si="11">ROUND(E54*N54,2)</f>
        <v>0</v>
      </c>
      <c r="P54" s="186">
        <v>0</v>
      </c>
      <c r="Q54" s="186">
        <f t="shared" ref="Q54:Q62" si="12">ROUND(E54*P54,2)</f>
        <v>0</v>
      </c>
      <c r="R54" s="186"/>
      <c r="S54" s="186" t="s">
        <v>104</v>
      </c>
      <c r="T54" s="187" t="s">
        <v>105</v>
      </c>
      <c r="U54" s="161">
        <v>0</v>
      </c>
      <c r="V54" s="161">
        <f t="shared" ref="V54:V62" si="13">ROUND(E54*U54,2)</f>
        <v>0</v>
      </c>
      <c r="W54" s="161"/>
      <c r="X54" s="161" t="s">
        <v>106</v>
      </c>
      <c r="Y54" s="152"/>
      <c r="Z54" s="152"/>
      <c r="AA54" s="152"/>
      <c r="AB54" s="152"/>
      <c r="AC54" s="152"/>
      <c r="AD54" s="152"/>
      <c r="AE54" s="152"/>
      <c r="AF54" s="152"/>
      <c r="AG54" s="152" t="s">
        <v>107</v>
      </c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</row>
    <row r="55" spans="1:60" outlineLevel="1" x14ac:dyDescent="0.25">
      <c r="A55" s="181">
        <v>31</v>
      </c>
      <c r="B55" s="182" t="s">
        <v>187</v>
      </c>
      <c r="C55" s="193" t="s">
        <v>188</v>
      </c>
      <c r="D55" s="183" t="s">
        <v>112</v>
      </c>
      <c r="E55" s="184">
        <v>375</v>
      </c>
      <c r="F55" s="185"/>
      <c r="G55" s="186">
        <f t="shared" si="7"/>
        <v>0</v>
      </c>
      <c r="H55" s="185"/>
      <c r="I55" s="186">
        <f t="shared" si="8"/>
        <v>0</v>
      </c>
      <c r="J55" s="185"/>
      <c r="K55" s="186">
        <f t="shared" si="9"/>
        <v>0</v>
      </c>
      <c r="L55" s="186">
        <v>20</v>
      </c>
      <c r="M55" s="186">
        <f t="shared" si="10"/>
        <v>0</v>
      </c>
      <c r="N55" s="186">
        <v>0</v>
      </c>
      <c r="O55" s="186">
        <f t="shared" si="11"/>
        <v>0</v>
      </c>
      <c r="P55" s="186">
        <v>0</v>
      </c>
      <c r="Q55" s="186">
        <f t="shared" si="12"/>
        <v>0</v>
      </c>
      <c r="R55" s="186"/>
      <c r="S55" s="186" t="s">
        <v>104</v>
      </c>
      <c r="T55" s="187" t="s">
        <v>105</v>
      </c>
      <c r="U55" s="161">
        <v>0</v>
      </c>
      <c r="V55" s="161">
        <f t="shared" si="13"/>
        <v>0</v>
      </c>
      <c r="W55" s="161"/>
      <c r="X55" s="161" t="s">
        <v>106</v>
      </c>
      <c r="Y55" s="152"/>
      <c r="Z55" s="152"/>
      <c r="AA55" s="152"/>
      <c r="AB55" s="152"/>
      <c r="AC55" s="152"/>
      <c r="AD55" s="152"/>
      <c r="AE55" s="152"/>
      <c r="AF55" s="152"/>
      <c r="AG55" s="152" t="s">
        <v>107</v>
      </c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</row>
    <row r="56" spans="1:60" outlineLevel="1" x14ac:dyDescent="0.25">
      <c r="A56" s="181">
        <v>32</v>
      </c>
      <c r="B56" s="182" t="s">
        <v>189</v>
      </c>
      <c r="C56" s="193" t="s">
        <v>190</v>
      </c>
      <c r="D56" s="183" t="s">
        <v>112</v>
      </c>
      <c r="E56" s="184">
        <v>83</v>
      </c>
      <c r="F56" s="185"/>
      <c r="G56" s="186">
        <f t="shared" si="7"/>
        <v>0</v>
      </c>
      <c r="H56" s="185"/>
      <c r="I56" s="186">
        <f t="shared" si="8"/>
        <v>0</v>
      </c>
      <c r="J56" s="185"/>
      <c r="K56" s="186">
        <f t="shared" si="9"/>
        <v>0</v>
      </c>
      <c r="L56" s="186">
        <v>20</v>
      </c>
      <c r="M56" s="186">
        <f t="shared" si="10"/>
        <v>0</v>
      </c>
      <c r="N56" s="186">
        <v>0</v>
      </c>
      <c r="O56" s="186">
        <f t="shared" si="11"/>
        <v>0</v>
      </c>
      <c r="P56" s="186">
        <v>0</v>
      </c>
      <c r="Q56" s="186">
        <f t="shared" si="12"/>
        <v>0</v>
      </c>
      <c r="R56" s="186"/>
      <c r="S56" s="186" t="s">
        <v>104</v>
      </c>
      <c r="T56" s="187" t="s">
        <v>105</v>
      </c>
      <c r="U56" s="161">
        <v>0</v>
      </c>
      <c r="V56" s="161">
        <f t="shared" si="13"/>
        <v>0</v>
      </c>
      <c r="W56" s="161"/>
      <c r="X56" s="161" t="s">
        <v>106</v>
      </c>
      <c r="Y56" s="152"/>
      <c r="Z56" s="152"/>
      <c r="AA56" s="152"/>
      <c r="AB56" s="152"/>
      <c r="AC56" s="152"/>
      <c r="AD56" s="152"/>
      <c r="AE56" s="152"/>
      <c r="AF56" s="152"/>
      <c r="AG56" s="152" t="s">
        <v>107</v>
      </c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</row>
    <row r="57" spans="1:60" outlineLevel="1" x14ac:dyDescent="0.25">
      <c r="A57" s="181">
        <v>33</v>
      </c>
      <c r="B57" s="182" t="s">
        <v>191</v>
      </c>
      <c r="C57" s="193" t="s">
        <v>192</v>
      </c>
      <c r="D57" s="183" t="s">
        <v>112</v>
      </c>
      <c r="E57" s="184">
        <v>83</v>
      </c>
      <c r="F57" s="185"/>
      <c r="G57" s="186">
        <f t="shared" si="7"/>
        <v>0</v>
      </c>
      <c r="H57" s="185"/>
      <c r="I57" s="186">
        <f t="shared" si="8"/>
        <v>0</v>
      </c>
      <c r="J57" s="185"/>
      <c r="K57" s="186">
        <f t="shared" si="9"/>
        <v>0</v>
      </c>
      <c r="L57" s="186">
        <v>20</v>
      </c>
      <c r="M57" s="186">
        <f t="shared" si="10"/>
        <v>0</v>
      </c>
      <c r="N57" s="186">
        <v>0</v>
      </c>
      <c r="O57" s="186">
        <f t="shared" si="11"/>
        <v>0</v>
      </c>
      <c r="P57" s="186">
        <v>0</v>
      </c>
      <c r="Q57" s="186">
        <f t="shared" si="12"/>
        <v>0</v>
      </c>
      <c r="R57" s="186"/>
      <c r="S57" s="186" t="s">
        <v>104</v>
      </c>
      <c r="T57" s="187" t="s">
        <v>105</v>
      </c>
      <c r="U57" s="161">
        <v>0</v>
      </c>
      <c r="V57" s="161">
        <f t="shared" si="13"/>
        <v>0</v>
      </c>
      <c r="W57" s="161"/>
      <c r="X57" s="161" t="s">
        <v>106</v>
      </c>
      <c r="Y57" s="152"/>
      <c r="Z57" s="152"/>
      <c r="AA57" s="152"/>
      <c r="AB57" s="152"/>
      <c r="AC57" s="152"/>
      <c r="AD57" s="152"/>
      <c r="AE57" s="152"/>
      <c r="AF57" s="152"/>
      <c r="AG57" s="152" t="s">
        <v>107</v>
      </c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</row>
    <row r="58" spans="1:60" outlineLevel="1" x14ac:dyDescent="0.25">
      <c r="A58" s="181">
        <v>34</v>
      </c>
      <c r="B58" s="182" t="s">
        <v>193</v>
      </c>
      <c r="C58" s="193" t="s">
        <v>194</v>
      </c>
      <c r="D58" s="183" t="s">
        <v>112</v>
      </c>
      <c r="E58" s="184">
        <v>90</v>
      </c>
      <c r="F58" s="185"/>
      <c r="G58" s="186">
        <f t="shared" si="7"/>
        <v>0</v>
      </c>
      <c r="H58" s="185"/>
      <c r="I58" s="186">
        <f t="shared" si="8"/>
        <v>0</v>
      </c>
      <c r="J58" s="185"/>
      <c r="K58" s="186">
        <f t="shared" si="9"/>
        <v>0</v>
      </c>
      <c r="L58" s="186">
        <v>20</v>
      </c>
      <c r="M58" s="186">
        <f t="shared" si="10"/>
        <v>0</v>
      </c>
      <c r="N58" s="186">
        <v>0</v>
      </c>
      <c r="O58" s="186">
        <f t="shared" si="11"/>
        <v>0</v>
      </c>
      <c r="P58" s="186">
        <v>0</v>
      </c>
      <c r="Q58" s="186">
        <f t="shared" si="12"/>
        <v>0</v>
      </c>
      <c r="R58" s="186"/>
      <c r="S58" s="186" t="s">
        <v>104</v>
      </c>
      <c r="T58" s="187" t="s">
        <v>105</v>
      </c>
      <c r="U58" s="161">
        <v>0</v>
      </c>
      <c r="V58" s="161">
        <f t="shared" si="13"/>
        <v>0</v>
      </c>
      <c r="W58" s="161"/>
      <c r="X58" s="161" t="s">
        <v>106</v>
      </c>
      <c r="Y58" s="152"/>
      <c r="Z58" s="152"/>
      <c r="AA58" s="152"/>
      <c r="AB58" s="152"/>
      <c r="AC58" s="152"/>
      <c r="AD58" s="152"/>
      <c r="AE58" s="152"/>
      <c r="AF58" s="152"/>
      <c r="AG58" s="152" t="s">
        <v>107</v>
      </c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</row>
    <row r="59" spans="1:60" outlineLevel="1" x14ac:dyDescent="0.25">
      <c r="A59" s="181">
        <v>35</v>
      </c>
      <c r="B59" s="182" t="s">
        <v>195</v>
      </c>
      <c r="C59" s="193" t="s">
        <v>196</v>
      </c>
      <c r="D59" s="183" t="s">
        <v>112</v>
      </c>
      <c r="E59" s="184">
        <v>90</v>
      </c>
      <c r="F59" s="185"/>
      <c r="G59" s="186">
        <f t="shared" si="7"/>
        <v>0</v>
      </c>
      <c r="H59" s="185"/>
      <c r="I59" s="186">
        <f t="shared" si="8"/>
        <v>0</v>
      </c>
      <c r="J59" s="185"/>
      <c r="K59" s="186">
        <f t="shared" si="9"/>
        <v>0</v>
      </c>
      <c r="L59" s="186">
        <v>20</v>
      </c>
      <c r="M59" s="186">
        <f t="shared" si="10"/>
        <v>0</v>
      </c>
      <c r="N59" s="186">
        <v>0</v>
      </c>
      <c r="O59" s="186">
        <f t="shared" si="11"/>
        <v>0</v>
      </c>
      <c r="P59" s="186">
        <v>0</v>
      </c>
      <c r="Q59" s="186">
        <f t="shared" si="12"/>
        <v>0</v>
      </c>
      <c r="R59" s="186"/>
      <c r="S59" s="186" t="s">
        <v>104</v>
      </c>
      <c r="T59" s="187" t="s">
        <v>105</v>
      </c>
      <c r="U59" s="161">
        <v>0</v>
      </c>
      <c r="V59" s="161">
        <f t="shared" si="13"/>
        <v>0</v>
      </c>
      <c r="W59" s="161"/>
      <c r="X59" s="161" t="s">
        <v>106</v>
      </c>
      <c r="Y59" s="152"/>
      <c r="Z59" s="152"/>
      <c r="AA59" s="152"/>
      <c r="AB59" s="152"/>
      <c r="AC59" s="152"/>
      <c r="AD59" s="152"/>
      <c r="AE59" s="152"/>
      <c r="AF59" s="152"/>
      <c r="AG59" s="152" t="s">
        <v>107</v>
      </c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</row>
    <row r="60" spans="1:60" outlineLevel="1" x14ac:dyDescent="0.25">
      <c r="A60" s="181">
        <v>36</v>
      </c>
      <c r="B60" s="182" t="s">
        <v>197</v>
      </c>
      <c r="C60" s="193" t="s">
        <v>270</v>
      </c>
      <c r="D60" s="183" t="s">
        <v>112</v>
      </c>
      <c r="E60" s="184">
        <v>4.5</v>
      </c>
      <c r="F60" s="185"/>
      <c r="G60" s="186">
        <f t="shared" si="7"/>
        <v>0</v>
      </c>
      <c r="H60" s="185"/>
      <c r="I60" s="186">
        <f t="shared" si="8"/>
        <v>0</v>
      </c>
      <c r="J60" s="185"/>
      <c r="K60" s="186">
        <f t="shared" si="9"/>
        <v>0</v>
      </c>
      <c r="L60" s="186">
        <v>20</v>
      </c>
      <c r="M60" s="186">
        <f t="shared" si="10"/>
        <v>0</v>
      </c>
      <c r="N60" s="186">
        <v>0</v>
      </c>
      <c r="O60" s="186">
        <f t="shared" si="11"/>
        <v>0</v>
      </c>
      <c r="P60" s="186">
        <v>0</v>
      </c>
      <c r="Q60" s="186">
        <f t="shared" si="12"/>
        <v>0</v>
      </c>
      <c r="R60" s="186" t="s">
        <v>198</v>
      </c>
      <c r="S60" s="186" t="s">
        <v>104</v>
      </c>
      <c r="T60" s="187" t="s">
        <v>105</v>
      </c>
      <c r="U60" s="161">
        <v>0</v>
      </c>
      <c r="V60" s="161">
        <f t="shared" si="13"/>
        <v>0</v>
      </c>
      <c r="W60" s="161"/>
      <c r="X60" s="161" t="s">
        <v>199</v>
      </c>
      <c r="Y60" s="152"/>
      <c r="Z60" s="152"/>
      <c r="AA60" s="152"/>
      <c r="AB60" s="152"/>
      <c r="AC60" s="152"/>
      <c r="AD60" s="152"/>
      <c r="AE60" s="152"/>
      <c r="AF60" s="152"/>
      <c r="AG60" s="152" t="s">
        <v>200</v>
      </c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</row>
    <row r="61" spans="1:60" outlineLevel="1" x14ac:dyDescent="0.25">
      <c r="A61" s="181">
        <v>37</v>
      </c>
      <c r="B61" s="182" t="s">
        <v>201</v>
      </c>
      <c r="C61" s="193" t="s">
        <v>271</v>
      </c>
      <c r="D61" s="183" t="s">
        <v>112</v>
      </c>
      <c r="E61" s="184">
        <v>92</v>
      </c>
      <c r="F61" s="185"/>
      <c r="G61" s="186">
        <f t="shared" si="7"/>
        <v>0</v>
      </c>
      <c r="H61" s="185"/>
      <c r="I61" s="186">
        <f t="shared" si="8"/>
        <v>0</v>
      </c>
      <c r="J61" s="185"/>
      <c r="K61" s="186">
        <f t="shared" si="9"/>
        <v>0</v>
      </c>
      <c r="L61" s="186">
        <v>20</v>
      </c>
      <c r="M61" s="186">
        <f t="shared" si="10"/>
        <v>0</v>
      </c>
      <c r="N61" s="186">
        <v>0</v>
      </c>
      <c r="O61" s="186">
        <f t="shared" si="11"/>
        <v>0</v>
      </c>
      <c r="P61" s="186">
        <v>0</v>
      </c>
      <c r="Q61" s="186">
        <f t="shared" si="12"/>
        <v>0</v>
      </c>
      <c r="R61" s="186" t="s">
        <v>198</v>
      </c>
      <c r="S61" s="186" t="s">
        <v>104</v>
      </c>
      <c r="T61" s="187" t="s">
        <v>105</v>
      </c>
      <c r="U61" s="161">
        <v>0</v>
      </c>
      <c r="V61" s="161">
        <f t="shared" si="13"/>
        <v>0</v>
      </c>
      <c r="W61" s="161"/>
      <c r="X61" s="161" t="s">
        <v>199</v>
      </c>
      <c r="Y61" s="152"/>
      <c r="Z61" s="152"/>
      <c r="AA61" s="152"/>
      <c r="AB61" s="152"/>
      <c r="AC61" s="152"/>
      <c r="AD61" s="152"/>
      <c r="AE61" s="152"/>
      <c r="AF61" s="152"/>
      <c r="AG61" s="152" t="s">
        <v>200</v>
      </c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</row>
    <row r="62" spans="1:60" outlineLevel="1" x14ac:dyDescent="0.25">
      <c r="A62" s="181">
        <v>38</v>
      </c>
      <c r="B62" s="182" t="s">
        <v>202</v>
      </c>
      <c r="C62" s="193" t="s">
        <v>272</v>
      </c>
      <c r="D62" s="183" t="s">
        <v>112</v>
      </c>
      <c r="E62" s="184">
        <v>80</v>
      </c>
      <c r="F62" s="185"/>
      <c r="G62" s="186">
        <f t="shared" si="7"/>
        <v>0</v>
      </c>
      <c r="H62" s="185"/>
      <c r="I62" s="186">
        <f t="shared" si="8"/>
        <v>0</v>
      </c>
      <c r="J62" s="185"/>
      <c r="K62" s="186">
        <f t="shared" si="9"/>
        <v>0</v>
      </c>
      <c r="L62" s="186">
        <v>20</v>
      </c>
      <c r="M62" s="186">
        <f t="shared" si="10"/>
        <v>0</v>
      </c>
      <c r="N62" s="186">
        <v>0</v>
      </c>
      <c r="O62" s="186">
        <f t="shared" si="11"/>
        <v>0</v>
      </c>
      <c r="P62" s="186">
        <v>0</v>
      </c>
      <c r="Q62" s="186">
        <f t="shared" si="12"/>
        <v>0</v>
      </c>
      <c r="R62" s="186" t="s">
        <v>198</v>
      </c>
      <c r="S62" s="186" t="s">
        <v>104</v>
      </c>
      <c r="T62" s="187" t="s">
        <v>105</v>
      </c>
      <c r="U62" s="161">
        <v>0</v>
      </c>
      <c r="V62" s="161">
        <f t="shared" si="13"/>
        <v>0</v>
      </c>
      <c r="W62" s="161"/>
      <c r="X62" s="161" t="s">
        <v>199</v>
      </c>
      <c r="Y62" s="152"/>
      <c r="Z62" s="152"/>
      <c r="AA62" s="152"/>
      <c r="AB62" s="152"/>
      <c r="AC62" s="152"/>
      <c r="AD62" s="152"/>
      <c r="AE62" s="152"/>
      <c r="AF62" s="152"/>
      <c r="AG62" s="152" t="s">
        <v>200</v>
      </c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</row>
    <row r="63" spans="1:60" x14ac:dyDescent="0.25">
      <c r="A63" s="168" t="s">
        <v>99</v>
      </c>
      <c r="B63" s="169" t="s">
        <v>62</v>
      </c>
      <c r="C63" s="190" t="s">
        <v>63</v>
      </c>
      <c r="D63" s="170"/>
      <c r="E63" s="171"/>
      <c r="F63" s="172"/>
      <c r="G63" s="172">
        <f>SUMIF(AG64:AG71,"&lt;&gt;NOR",G64:G71)</f>
        <v>0</v>
      </c>
      <c r="H63" s="172"/>
      <c r="I63" s="172">
        <f>SUM(I64:I71)</f>
        <v>0</v>
      </c>
      <c r="J63" s="172"/>
      <c r="K63" s="172">
        <f>SUM(K64:K71)</f>
        <v>0</v>
      </c>
      <c r="L63" s="172"/>
      <c r="M63" s="172">
        <f>SUM(M64:M71)</f>
        <v>0</v>
      </c>
      <c r="N63" s="172"/>
      <c r="O63" s="172">
        <f>SUM(O64:O71)</f>
        <v>50.38</v>
      </c>
      <c r="P63" s="172"/>
      <c r="Q63" s="172">
        <f>SUM(Q64:Q71)</f>
        <v>0</v>
      </c>
      <c r="R63" s="172"/>
      <c r="S63" s="172"/>
      <c r="T63" s="173"/>
      <c r="U63" s="167"/>
      <c r="V63" s="167">
        <f>SUM(V64:V71)</f>
        <v>0</v>
      </c>
      <c r="W63" s="167"/>
      <c r="X63" s="167"/>
      <c r="AG63" t="s">
        <v>100</v>
      </c>
    </row>
    <row r="64" spans="1:60" outlineLevel="1" x14ac:dyDescent="0.25">
      <c r="A64" s="174">
        <v>39</v>
      </c>
      <c r="B64" s="175" t="s">
        <v>203</v>
      </c>
      <c r="C64" s="191" t="s">
        <v>204</v>
      </c>
      <c r="D64" s="176" t="s">
        <v>117</v>
      </c>
      <c r="E64" s="177">
        <v>268</v>
      </c>
      <c r="F64" s="178"/>
      <c r="G64" s="179">
        <f>ROUND(E64*F64,2)</f>
        <v>0</v>
      </c>
      <c r="H64" s="178"/>
      <c r="I64" s="179">
        <f>ROUND(E64*H64,2)</f>
        <v>0</v>
      </c>
      <c r="J64" s="178"/>
      <c r="K64" s="179">
        <f>ROUND(E64*J64,2)</f>
        <v>0</v>
      </c>
      <c r="L64" s="179">
        <v>20</v>
      </c>
      <c r="M64" s="179">
        <f>G64*(1+L64/100)</f>
        <v>0</v>
      </c>
      <c r="N64" s="179">
        <v>0.188</v>
      </c>
      <c r="O64" s="179">
        <f>ROUND(E64*N64,2)</f>
        <v>50.38</v>
      </c>
      <c r="P64" s="179">
        <v>0</v>
      </c>
      <c r="Q64" s="179">
        <f>ROUND(E64*P64,2)</f>
        <v>0</v>
      </c>
      <c r="R64" s="179"/>
      <c r="S64" s="179" t="s">
        <v>104</v>
      </c>
      <c r="T64" s="180" t="s">
        <v>105</v>
      </c>
      <c r="U64" s="161">
        <v>0</v>
      </c>
      <c r="V64" s="161">
        <f>ROUND(E64*U64,2)</f>
        <v>0</v>
      </c>
      <c r="W64" s="161"/>
      <c r="X64" s="161" t="s">
        <v>106</v>
      </c>
      <c r="Y64" s="152"/>
      <c r="Z64" s="152"/>
      <c r="AA64" s="152"/>
      <c r="AB64" s="152"/>
      <c r="AC64" s="152"/>
      <c r="AD64" s="152"/>
      <c r="AE64" s="152"/>
      <c r="AF64" s="152"/>
      <c r="AG64" s="152" t="s">
        <v>134</v>
      </c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</row>
    <row r="65" spans="1:60" outlineLevel="1" x14ac:dyDescent="0.25">
      <c r="A65" s="159"/>
      <c r="B65" s="160"/>
      <c r="C65" s="192" t="s">
        <v>205</v>
      </c>
      <c r="D65" s="162"/>
      <c r="E65" s="163">
        <v>205</v>
      </c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52"/>
      <c r="Z65" s="152"/>
      <c r="AA65" s="152"/>
      <c r="AB65" s="152"/>
      <c r="AC65" s="152"/>
      <c r="AD65" s="152"/>
      <c r="AE65" s="152"/>
      <c r="AF65" s="152"/>
      <c r="AG65" s="152" t="s">
        <v>109</v>
      </c>
      <c r="AH65" s="152">
        <v>0</v>
      </c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</row>
    <row r="66" spans="1:60" outlineLevel="1" x14ac:dyDescent="0.25">
      <c r="A66" s="159"/>
      <c r="B66" s="160"/>
      <c r="C66" s="192" t="s">
        <v>206</v>
      </c>
      <c r="D66" s="162"/>
      <c r="E66" s="163">
        <v>63</v>
      </c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52"/>
      <c r="Z66" s="152"/>
      <c r="AA66" s="152"/>
      <c r="AB66" s="152"/>
      <c r="AC66" s="152"/>
      <c r="AD66" s="152"/>
      <c r="AE66" s="152"/>
      <c r="AF66" s="152"/>
      <c r="AG66" s="152" t="s">
        <v>109</v>
      </c>
      <c r="AH66" s="152">
        <v>0</v>
      </c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</row>
    <row r="67" spans="1:60" outlineLevel="1" x14ac:dyDescent="0.25">
      <c r="A67" s="181">
        <v>40</v>
      </c>
      <c r="B67" s="182" t="s">
        <v>207</v>
      </c>
      <c r="C67" s="193" t="s">
        <v>273</v>
      </c>
      <c r="D67" s="183" t="s">
        <v>208</v>
      </c>
      <c r="E67" s="184">
        <v>63</v>
      </c>
      <c r="F67" s="185"/>
      <c r="G67" s="186">
        <f>ROUND(E67*F67,2)</f>
        <v>0</v>
      </c>
      <c r="H67" s="185"/>
      <c r="I67" s="186">
        <f>ROUND(E67*H67,2)</f>
        <v>0</v>
      </c>
      <c r="J67" s="185"/>
      <c r="K67" s="186">
        <f>ROUND(E67*J67,2)</f>
        <v>0</v>
      </c>
      <c r="L67" s="186">
        <v>20</v>
      </c>
      <c r="M67" s="186">
        <f>G67*(1+L67/100)</f>
        <v>0</v>
      </c>
      <c r="N67" s="186">
        <v>0</v>
      </c>
      <c r="O67" s="186">
        <f>ROUND(E67*N67,2)</f>
        <v>0</v>
      </c>
      <c r="P67" s="186">
        <v>0</v>
      </c>
      <c r="Q67" s="186">
        <f>ROUND(E67*P67,2)</f>
        <v>0</v>
      </c>
      <c r="R67" s="186" t="s">
        <v>198</v>
      </c>
      <c r="S67" s="186" t="s">
        <v>104</v>
      </c>
      <c r="T67" s="187" t="s">
        <v>105</v>
      </c>
      <c r="U67" s="161">
        <v>0</v>
      </c>
      <c r="V67" s="161">
        <f>ROUND(E67*U67,2)</f>
        <v>0</v>
      </c>
      <c r="W67" s="161"/>
      <c r="X67" s="161" t="s">
        <v>199</v>
      </c>
      <c r="Y67" s="152"/>
      <c r="Z67" s="152"/>
      <c r="AA67" s="152"/>
      <c r="AB67" s="152"/>
      <c r="AC67" s="152"/>
      <c r="AD67" s="152"/>
      <c r="AE67" s="152"/>
      <c r="AF67" s="152"/>
      <c r="AG67" s="152" t="s">
        <v>200</v>
      </c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</row>
    <row r="68" spans="1:60" outlineLevel="1" x14ac:dyDescent="0.25">
      <c r="A68" s="181">
        <v>41</v>
      </c>
      <c r="B68" s="182" t="s">
        <v>209</v>
      </c>
      <c r="C68" s="193" t="s">
        <v>210</v>
      </c>
      <c r="D68" s="183" t="s">
        <v>208</v>
      </c>
      <c r="E68" s="184">
        <v>193</v>
      </c>
      <c r="F68" s="185"/>
      <c r="G68" s="186">
        <f>ROUND(E68*F68,2)</f>
        <v>0</v>
      </c>
      <c r="H68" s="185"/>
      <c r="I68" s="186">
        <f>ROUND(E68*H68,2)</f>
        <v>0</v>
      </c>
      <c r="J68" s="185"/>
      <c r="K68" s="186">
        <f>ROUND(E68*J68,2)</f>
        <v>0</v>
      </c>
      <c r="L68" s="186">
        <v>20</v>
      </c>
      <c r="M68" s="186">
        <f>G68*(1+L68/100)</f>
        <v>0</v>
      </c>
      <c r="N68" s="186">
        <v>0</v>
      </c>
      <c r="O68" s="186">
        <f>ROUND(E68*N68,2)</f>
        <v>0</v>
      </c>
      <c r="P68" s="186">
        <v>0</v>
      </c>
      <c r="Q68" s="186">
        <f>ROUND(E68*P68,2)</f>
        <v>0</v>
      </c>
      <c r="R68" s="186" t="s">
        <v>198</v>
      </c>
      <c r="S68" s="186" t="s">
        <v>104</v>
      </c>
      <c r="T68" s="187" t="s">
        <v>105</v>
      </c>
      <c r="U68" s="161">
        <v>0</v>
      </c>
      <c r="V68" s="161">
        <f>ROUND(E68*U68,2)</f>
        <v>0</v>
      </c>
      <c r="W68" s="161"/>
      <c r="X68" s="161" t="s">
        <v>199</v>
      </c>
      <c r="Y68" s="152"/>
      <c r="Z68" s="152"/>
      <c r="AA68" s="152"/>
      <c r="AB68" s="152"/>
      <c r="AC68" s="152"/>
      <c r="AD68" s="152"/>
      <c r="AE68" s="152"/>
      <c r="AF68" s="152"/>
      <c r="AG68" s="152" t="s">
        <v>200</v>
      </c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</row>
    <row r="69" spans="1:60" outlineLevel="1" x14ac:dyDescent="0.25">
      <c r="A69" s="181">
        <v>42</v>
      </c>
      <c r="B69" s="182" t="s">
        <v>211</v>
      </c>
      <c r="C69" s="193" t="s">
        <v>212</v>
      </c>
      <c r="D69" s="183" t="s">
        <v>208</v>
      </c>
      <c r="E69" s="184">
        <v>8</v>
      </c>
      <c r="F69" s="185"/>
      <c r="G69" s="186">
        <f>ROUND(E69*F69,2)</f>
        <v>0</v>
      </c>
      <c r="H69" s="185"/>
      <c r="I69" s="186">
        <f>ROUND(E69*H69,2)</f>
        <v>0</v>
      </c>
      <c r="J69" s="185"/>
      <c r="K69" s="186">
        <f>ROUND(E69*J69,2)</f>
        <v>0</v>
      </c>
      <c r="L69" s="186">
        <v>20</v>
      </c>
      <c r="M69" s="186">
        <f>G69*(1+L69/100)</f>
        <v>0</v>
      </c>
      <c r="N69" s="186">
        <v>0</v>
      </c>
      <c r="O69" s="186">
        <f>ROUND(E69*N69,2)</f>
        <v>0</v>
      </c>
      <c r="P69" s="186">
        <v>0</v>
      </c>
      <c r="Q69" s="186">
        <f>ROUND(E69*P69,2)</f>
        <v>0</v>
      </c>
      <c r="R69" s="186" t="s">
        <v>198</v>
      </c>
      <c r="S69" s="186" t="s">
        <v>104</v>
      </c>
      <c r="T69" s="187" t="s">
        <v>105</v>
      </c>
      <c r="U69" s="161">
        <v>0</v>
      </c>
      <c r="V69" s="161">
        <f>ROUND(E69*U69,2)</f>
        <v>0</v>
      </c>
      <c r="W69" s="161"/>
      <c r="X69" s="161" t="s">
        <v>199</v>
      </c>
      <c r="Y69" s="152"/>
      <c r="Z69" s="152"/>
      <c r="AA69" s="152"/>
      <c r="AB69" s="152"/>
      <c r="AC69" s="152"/>
      <c r="AD69" s="152"/>
      <c r="AE69" s="152"/>
      <c r="AF69" s="152"/>
      <c r="AG69" s="152" t="s">
        <v>200</v>
      </c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</row>
    <row r="70" spans="1:60" outlineLevel="1" x14ac:dyDescent="0.25">
      <c r="A70" s="181">
        <v>43</v>
      </c>
      <c r="B70" s="182" t="s">
        <v>213</v>
      </c>
      <c r="C70" s="193" t="s">
        <v>214</v>
      </c>
      <c r="D70" s="183" t="s">
        <v>208</v>
      </c>
      <c r="E70" s="184">
        <v>2</v>
      </c>
      <c r="F70" s="185"/>
      <c r="G70" s="186">
        <f>ROUND(E70*F70,2)</f>
        <v>0</v>
      </c>
      <c r="H70" s="185"/>
      <c r="I70" s="186">
        <f>ROUND(E70*H70,2)</f>
        <v>0</v>
      </c>
      <c r="J70" s="185"/>
      <c r="K70" s="186">
        <f>ROUND(E70*J70,2)</f>
        <v>0</v>
      </c>
      <c r="L70" s="186">
        <v>20</v>
      </c>
      <c r="M70" s="186">
        <f>G70*(1+L70/100)</f>
        <v>0</v>
      </c>
      <c r="N70" s="186">
        <v>0</v>
      </c>
      <c r="O70" s="186">
        <f>ROUND(E70*N70,2)</f>
        <v>0</v>
      </c>
      <c r="P70" s="186">
        <v>0</v>
      </c>
      <c r="Q70" s="186">
        <f>ROUND(E70*P70,2)</f>
        <v>0</v>
      </c>
      <c r="R70" s="186" t="s">
        <v>198</v>
      </c>
      <c r="S70" s="186" t="s">
        <v>104</v>
      </c>
      <c r="T70" s="187" t="s">
        <v>105</v>
      </c>
      <c r="U70" s="161">
        <v>0</v>
      </c>
      <c r="V70" s="161">
        <f>ROUND(E70*U70,2)</f>
        <v>0</v>
      </c>
      <c r="W70" s="161"/>
      <c r="X70" s="161" t="s">
        <v>199</v>
      </c>
      <c r="Y70" s="152"/>
      <c r="Z70" s="152"/>
      <c r="AA70" s="152"/>
      <c r="AB70" s="152"/>
      <c r="AC70" s="152"/>
      <c r="AD70" s="152"/>
      <c r="AE70" s="152"/>
      <c r="AF70" s="152"/>
      <c r="AG70" s="152" t="s">
        <v>200</v>
      </c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</row>
    <row r="71" spans="1:60" outlineLevel="1" x14ac:dyDescent="0.25">
      <c r="A71" s="181">
        <v>44</v>
      </c>
      <c r="B71" s="182" t="s">
        <v>215</v>
      </c>
      <c r="C71" s="193" t="s">
        <v>216</v>
      </c>
      <c r="D71" s="183" t="s">
        <v>208</v>
      </c>
      <c r="E71" s="184">
        <v>2</v>
      </c>
      <c r="F71" s="185"/>
      <c r="G71" s="186">
        <f>ROUND(E71*F71,2)</f>
        <v>0</v>
      </c>
      <c r="H71" s="185"/>
      <c r="I71" s="186">
        <f>ROUND(E71*H71,2)</f>
        <v>0</v>
      </c>
      <c r="J71" s="185"/>
      <c r="K71" s="186">
        <f>ROUND(E71*J71,2)</f>
        <v>0</v>
      </c>
      <c r="L71" s="186">
        <v>20</v>
      </c>
      <c r="M71" s="186">
        <f>G71*(1+L71/100)</f>
        <v>0</v>
      </c>
      <c r="N71" s="186">
        <v>0</v>
      </c>
      <c r="O71" s="186">
        <f>ROUND(E71*N71,2)</f>
        <v>0</v>
      </c>
      <c r="P71" s="186">
        <v>0</v>
      </c>
      <c r="Q71" s="186">
        <f>ROUND(E71*P71,2)</f>
        <v>0</v>
      </c>
      <c r="R71" s="186" t="s">
        <v>198</v>
      </c>
      <c r="S71" s="186" t="s">
        <v>104</v>
      </c>
      <c r="T71" s="187" t="s">
        <v>105</v>
      </c>
      <c r="U71" s="161">
        <v>0</v>
      </c>
      <c r="V71" s="161">
        <f>ROUND(E71*U71,2)</f>
        <v>0</v>
      </c>
      <c r="W71" s="161"/>
      <c r="X71" s="161" t="s">
        <v>199</v>
      </c>
      <c r="Y71" s="152"/>
      <c r="Z71" s="152"/>
      <c r="AA71" s="152"/>
      <c r="AB71" s="152"/>
      <c r="AC71" s="152"/>
      <c r="AD71" s="152"/>
      <c r="AE71" s="152"/>
      <c r="AF71" s="152"/>
      <c r="AG71" s="152" t="s">
        <v>200</v>
      </c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</row>
    <row r="72" spans="1:60" x14ac:dyDescent="0.25">
      <c r="A72" s="168" t="s">
        <v>99</v>
      </c>
      <c r="B72" s="169" t="s">
        <v>64</v>
      </c>
      <c r="C72" s="190" t="s">
        <v>65</v>
      </c>
      <c r="D72" s="170"/>
      <c r="E72" s="171"/>
      <c r="F72" s="172"/>
      <c r="G72" s="172">
        <f>SUMIF(AG73:AG73,"&lt;&gt;NOR",G73:G73)</f>
        <v>0</v>
      </c>
      <c r="H72" s="172"/>
      <c r="I72" s="172">
        <f>SUM(I73:I73)</f>
        <v>0</v>
      </c>
      <c r="J72" s="172"/>
      <c r="K72" s="172">
        <f>SUM(K73:K73)</f>
        <v>0</v>
      </c>
      <c r="L72" s="172"/>
      <c r="M72" s="172">
        <f>SUM(M73:M73)</f>
        <v>0</v>
      </c>
      <c r="N72" s="172"/>
      <c r="O72" s="172">
        <f>SUM(O73:O73)</f>
        <v>0</v>
      </c>
      <c r="P72" s="172"/>
      <c r="Q72" s="172">
        <f>SUM(Q73:Q73)</f>
        <v>0</v>
      </c>
      <c r="R72" s="172"/>
      <c r="S72" s="172"/>
      <c r="T72" s="173"/>
      <c r="U72" s="167"/>
      <c r="V72" s="167">
        <f>SUM(V73:V73)</f>
        <v>0</v>
      </c>
      <c r="W72" s="167"/>
      <c r="X72" s="167"/>
      <c r="AG72" t="s">
        <v>100</v>
      </c>
    </row>
    <row r="73" spans="1:60" outlineLevel="1" x14ac:dyDescent="0.25">
      <c r="A73" s="181">
        <v>45</v>
      </c>
      <c r="B73" s="182" t="s">
        <v>217</v>
      </c>
      <c r="C73" s="193" t="s">
        <v>218</v>
      </c>
      <c r="D73" s="183" t="s">
        <v>219</v>
      </c>
      <c r="E73" s="184">
        <v>738.57082000000003</v>
      </c>
      <c r="F73" s="185"/>
      <c r="G73" s="186">
        <f>ROUND(E73*F73,2)</f>
        <v>0</v>
      </c>
      <c r="H73" s="185"/>
      <c r="I73" s="186">
        <f>ROUND(E73*H73,2)</f>
        <v>0</v>
      </c>
      <c r="J73" s="185"/>
      <c r="K73" s="186">
        <f>ROUND(E73*J73,2)</f>
        <v>0</v>
      </c>
      <c r="L73" s="186">
        <v>20</v>
      </c>
      <c r="M73" s="186">
        <f>G73*(1+L73/100)</f>
        <v>0</v>
      </c>
      <c r="N73" s="186">
        <v>0</v>
      </c>
      <c r="O73" s="186">
        <f>ROUND(E73*N73,2)</f>
        <v>0</v>
      </c>
      <c r="P73" s="186">
        <v>0</v>
      </c>
      <c r="Q73" s="186">
        <f>ROUND(E73*P73,2)</f>
        <v>0</v>
      </c>
      <c r="R73" s="186"/>
      <c r="S73" s="186" t="s">
        <v>104</v>
      </c>
      <c r="T73" s="187" t="s">
        <v>105</v>
      </c>
      <c r="U73" s="161">
        <v>0</v>
      </c>
      <c r="V73" s="161">
        <f>ROUND(E73*U73,2)</f>
        <v>0</v>
      </c>
      <c r="W73" s="161"/>
      <c r="X73" s="161" t="s">
        <v>106</v>
      </c>
      <c r="Y73" s="152"/>
      <c r="Z73" s="152"/>
      <c r="AA73" s="152"/>
      <c r="AB73" s="152"/>
      <c r="AC73" s="152"/>
      <c r="AD73" s="152"/>
      <c r="AE73" s="152"/>
      <c r="AF73" s="152"/>
      <c r="AG73" s="152" t="s">
        <v>107</v>
      </c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</row>
    <row r="74" spans="1:60" x14ac:dyDescent="0.25">
      <c r="A74" s="168" t="s">
        <v>99</v>
      </c>
      <c r="B74" s="169" t="s">
        <v>68</v>
      </c>
      <c r="C74" s="190" t="s">
        <v>69</v>
      </c>
      <c r="D74" s="170"/>
      <c r="E74" s="171"/>
      <c r="F74" s="172"/>
      <c r="G74" s="172">
        <f>SUMIF(AG75:AG78,"&lt;&gt;NOR",G75:G78)</f>
        <v>0</v>
      </c>
      <c r="H74" s="172"/>
      <c r="I74" s="172">
        <f>SUM(I75:I78)</f>
        <v>0</v>
      </c>
      <c r="J74" s="172"/>
      <c r="K74" s="172">
        <f>SUM(K75:K78)</f>
        <v>0</v>
      </c>
      <c r="L74" s="172"/>
      <c r="M74" s="172">
        <f>SUM(M75:M78)</f>
        <v>0</v>
      </c>
      <c r="N74" s="172"/>
      <c r="O74" s="172">
        <f>SUM(O75:O78)</f>
        <v>0</v>
      </c>
      <c r="P74" s="172"/>
      <c r="Q74" s="172">
        <f>SUM(Q75:Q78)</f>
        <v>0</v>
      </c>
      <c r="R74" s="172"/>
      <c r="S74" s="172"/>
      <c r="T74" s="173"/>
      <c r="U74" s="167"/>
      <c r="V74" s="167">
        <f>SUM(V75:V78)</f>
        <v>0</v>
      </c>
      <c r="W74" s="167"/>
      <c r="X74" s="167"/>
      <c r="AG74" t="s">
        <v>100</v>
      </c>
    </row>
    <row r="75" spans="1:60" outlineLevel="1" x14ac:dyDescent="0.25">
      <c r="A75" s="174">
        <v>46</v>
      </c>
      <c r="B75" s="175" t="s">
        <v>220</v>
      </c>
      <c r="C75" s="191" t="s">
        <v>221</v>
      </c>
      <c r="D75" s="176" t="s">
        <v>219</v>
      </c>
      <c r="E75" s="177">
        <v>398.97</v>
      </c>
      <c r="F75" s="178"/>
      <c r="G75" s="179">
        <f>ROUND(E75*F75,2)</f>
        <v>0</v>
      </c>
      <c r="H75" s="178"/>
      <c r="I75" s="179">
        <f>ROUND(E75*H75,2)</f>
        <v>0</v>
      </c>
      <c r="J75" s="178"/>
      <c r="K75" s="179">
        <f>ROUND(E75*J75,2)</f>
        <v>0</v>
      </c>
      <c r="L75" s="179">
        <v>20</v>
      </c>
      <c r="M75" s="179">
        <f>G75*(1+L75/100)</f>
        <v>0</v>
      </c>
      <c r="N75" s="179">
        <v>0</v>
      </c>
      <c r="O75" s="179">
        <f>ROUND(E75*N75,2)</f>
        <v>0</v>
      </c>
      <c r="P75" s="179">
        <v>0</v>
      </c>
      <c r="Q75" s="179">
        <f>ROUND(E75*P75,2)</f>
        <v>0</v>
      </c>
      <c r="R75" s="179"/>
      <c r="S75" s="179" t="s">
        <v>104</v>
      </c>
      <c r="T75" s="180" t="s">
        <v>105</v>
      </c>
      <c r="U75" s="161">
        <v>0</v>
      </c>
      <c r="V75" s="161">
        <f>ROUND(E75*U75,2)</f>
        <v>0</v>
      </c>
      <c r="W75" s="161"/>
      <c r="X75" s="161" t="s">
        <v>106</v>
      </c>
      <c r="Y75" s="152"/>
      <c r="Z75" s="152"/>
      <c r="AA75" s="152"/>
      <c r="AB75" s="152"/>
      <c r="AC75" s="152"/>
      <c r="AD75" s="152"/>
      <c r="AE75" s="152"/>
      <c r="AF75" s="152"/>
      <c r="AG75" s="152" t="s">
        <v>134</v>
      </c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</row>
    <row r="76" spans="1:60" outlineLevel="1" x14ac:dyDescent="0.25">
      <c r="A76" s="159"/>
      <c r="B76" s="160"/>
      <c r="C76" s="192" t="s">
        <v>222</v>
      </c>
      <c r="D76" s="162"/>
      <c r="E76" s="163">
        <v>398.97</v>
      </c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52"/>
      <c r="Z76" s="152"/>
      <c r="AA76" s="152"/>
      <c r="AB76" s="152"/>
      <c r="AC76" s="152"/>
      <c r="AD76" s="152"/>
      <c r="AE76" s="152"/>
      <c r="AF76" s="152"/>
      <c r="AG76" s="152" t="s">
        <v>109</v>
      </c>
      <c r="AH76" s="152">
        <v>0</v>
      </c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</row>
    <row r="77" spans="1:60" outlineLevel="1" x14ac:dyDescent="0.25">
      <c r="A77" s="181">
        <v>47</v>
      </c>
      <c r="B77" s="182" t="s">
        <v>223</v>
      </c>
      <c r="C77" s="193" t="s">
        <v>224</v>
      </c>
      <c r="D77" s="183" t="s">
        <v>219</v>
      </c>
      <c r="E77" s="184">
        <v>398.97</v>
      </c>
      <c r="F77" s="185"/>
      <c r="G77" s="186">
        <f>ROUND(E77*F77,2)</f>
        <v>0</v>
      </c>
      <c r="H77" s="185"/>
      <c r="I77" s="186">
        <f>ROUND(E77*H77,2)</f>
        <v>0</v>
      </c>
      <c r="J77" s="185"/>
      <c r="K77" s="186">
        <f>ROUND(E77*J77,2)</f>
        <v>0</v>
      </c>
      <c r="L77" s="186">
        <v>20</v>
      </c>
      <c r="M77" s="186">
        <f>G77*(1+L77/100)</f>
        <v>0</v>
      </c>
      <c r="N77" s="186">
        <v>0</v>
      </c>
      <c r="O77" s="186">
        <f>ROUND(E77*N77,2)</f>
        <v>0</v>
      </c>
      <c r="P77" s="186">
        <v>0</v>
      </c>
      <c r="Q77" s="186">
        <f>ROUND(E77*P77,2)</f>
        <v>0</v>
      </c>
      <c r="R77" s="186"/>
      <c r="S77" s="186" t="s">
        <v>104</v>
      </c>
      <c r="T77" s="187" t="s">
        <v>105</v>
      </c>
      <c r="U77" s="161">
        <v>0</v>
      </c>
      <c r="V77" s="161">
        <f>ROUND(E77*U77,2)</f>
        <v>0</v>
      </c>
      <c r="W77" s="161"/>
      <c r="X77" s="161" t="s">
        <v>225</v>
      </c>
      <c r="Y77" s="152"/>
      <c r="Z77" s="152"/>
      <c r="AA77" s="152"/>
      <c r="AB77" s="152"/>
      <c r="AC77" s="152"/>
      <c r="AD77" s="152"/>
      <c r="AE77" s="152"/>
      <c r="AF77" s="152"/>
      <c r="AG77" s="152" t="s">
        <v>226</v>
      </c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</row>
    <row r="78" spans="1:60" outlineLevel="1" x14ac:dyDescent="0.25">
      <c r="A78" s="181">
        <v>48</v>
      </c>
      <c r="B78" s="182" t="s">
        <v>227</v>
      </c>
      <c r="C78" s="193" t="s">
        <v>228</v>
      </c>
      <c r="D78" s="183" t="s">
        <v>219</v>
      </c>
      <c r="E78" s="184">
        <v>398.97</v>
      </c>
      <c r="F78" s="185"/>
      <c r="G78" s="186">
        <f>ROUND(E78*F78,2)</f>
        <v>0</v>
      </c>
      <c r="H78" s="185"/>
      <c r="I78" s="186">
        <f>ROUND(E78*H78,2)</f>
        <v>0</v>
      </c>
      <c r="J78" s="185"/>
      <c r="K78" s="186">
        <f>ROUND(E78*J78,2)</f>
        <v>0</v>
      </c>
      <c r="L78" s="186">
        <v>20</v>
      </c>
      <c r="M78" s="186">
        <f>G78*(1+L78/100)</f>
        <v>0</v>
      </c>
      <c r="N78" s="186">
        <v>0</v>
      </c>
      <c r="O78" s="186">
        <f>ROUND(E78*N78,2)</f>
        <v>0</v>
      </c>
      <c r="P78" s="186">
        <v>0</v>
      </c>
      <c r="Q78" s="186">
        <f>ROUND(E78*P78,2)</f>
        <v>0</v>
      </c>
      <c r="R78" s="186"/>
      <c r="S78" s="186" t="s">
        <v>104</v>
      </c>
      <c r="T78" s="187" t="s">
        <v>105</v>
      </c>
      <c r="U78" s="161">
        <v>0</v>
      </c>
      <c r="V78" s="161">
        <f>ROUND(E78*U78,2)</f>
        <v>0</v>
      </c>
      <c r="W78" s="161"/>
      <c r="X78" s="161" t="s">
        <v>225</v>
      </c>
      <c r="Y78" s="152"/>
      <c r="Z78" s="152"/>
      <c r="AA78" s="152"/>
      <c r="AB78" s="152"/>
      <c r="AC78" s="152"/>
      <c r="AD78" s="152"/>
      <c r="AE78" s="152"/>
      <c r="AF78" s="152"/>
      <c r="AG78" s="152" t="s">
        <v>226</v>
      </c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</row>
    <row r="79" spans="1:60" x14ac:dyDescent="0.25">
      <c r="A79" s="168" t="s">
        <v>99</v>
      </c>
      <c r="B79" s="169" t="s">
        <v>66</v>
      </c>
      <c r="C79" s="190" t="s">
        <v>67</v>
      </c>
      <c r="D79" s="170"/>
      <c r="E79" s="171"/>
      <c r="F79" s="172"/>
      <c r="G79" s="172">
        <f>SUMIF(AG80:AG81,"&lt;&gt;NOR",G80:G81)</f>
        <v>0</v>
      </c>
      <c r="H79" s="172"/>
      <c r="I79" s="172">
        <f>SUM(I80:I81)</f>
        <v>0</v>
      </c>
      <c r="J79" s="172"/>
      <c r="K79" s="172">
        <f>SUM(K80:K81)</f>
        <v>0</v>
      </c>
      <c r="L79" s="172"/>
      <c r="M79" s="172">
        <f>SUM(M80:M81)</f>
        <v>0</v>
      </c>
      <c r="N79" s="172"/>
      <c r="O79" s="172">
        <f>SUM(O80:O81)</f>
        <v>0</v>
      </c>
      <c r="P79" s="172"/>
      <c r="Q79" s="172">
        <f>SUM(Q80:Q81)</f>
        <v>0</v>
      </c>
      <c r="R79" s="172"/>
      <c r="S79" s="172"/>
      <c r="T79" s="173"/>
      <c r="U79" s="167"/>
      <c r="V79" s="167">
        <f>SUM(V80:V81)</f>
        <v>0</v>
      </c>
      <c r="W79" s="167"/>
      <c r="X79" s="167"/>
      <c r="AG79" t="s">
        <v>100</v>
      </c>
    </row>
    <row r="80" spans="1:60" outlineLevel="1" x14ac:dyDescent="0.25">
      <c r="A80" s="181">
        <v>49</v>
      </c>
      <c r="B80" s="182" t="s">
        <v>229</v>
      </c>
      <c r="C80" s="193" t="s">
        <v>230</v>
      </c>
      <c r="D80" s="183" t="s">
        <v>208</v>
      </c>
      <c r="E80" s="184">
        <v>1</v>
      </c>
      <c r="F80" s="185"/>
      <c r="G80" s="186">
        <f>ROUND(E80*F80,2)</f>
        <v>0</v>
      </c>
      <c r="H80" s="185"/>
      <c r="I80" s="186">
        <f>ROUND(E80*H80,2)</f>
        <v>0</v>
      </c>
      <c r="J80" s="185"/>
      <c r="K80" s="186">
        <f>ROUND(E80*J80,2)</f>
        <v>0</v>
      </c>
      <c r="L80" s="186">
        <v>20</v>
      </c>
      <c r="M80" s="186">
        <f>G80*(1+L80/100)</f>
        <v>0</v>
      </c>
      <c r="N80" s="186">
        <v>0</v>
      </c>
      <c r="O80" s="186">
        <f>ROUND(E80*N80,2)</f>
        <v>0</v>
      </c>
      <c r="P80" s="186">
        <v>0</v>
      </c>
      <c r="Q80" s="186">
        <f>ROUND(E80*P80,2)</f>
        <v>0</v>
      </c>
      <c r="R80" s="186"/>
      <c r="S80" s="186" t="s">
        <v>172</v>
      </c>
      <c r="T80" s="187" t="s">
        <v>105</v>
      </c>
      <c r="U80" s="161">
        <v>0</v>
      </c>
      <c r="V80" s="161">
        <f>ROUND(E80*U80,2)</f>
        <v>0</v>
      </c>
      <c r="W80" s="161"/>
      <c r="X80" s="161" t="s">
        <v>106</v>
      </c>
      <c r="Y80" s="152"/>
      <c r="Z80" s="152"/>
      <c r="AA80" s="152"/>
      <c r="AB80" s="152"/>
      <c r="AC80" s="152"/>
      <c r="AD80" s="152"/>
      <c r="AE80" s="152"/>
      <c r="AF80" s="152"/>
      <c r="AG80" s="152" t="s">
        <v>134</v>
      </c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</row>
    <row r="81" spans="1:60" outlineLevel="1" x14ac:dyDescent="0.25">
      <c r="A81" s="181">
        <v>50</v>
      </c>
      <c r="B81" s="182" t="s">
        <v>231</v>
      </c>
      <c r="C81" s="193" t="s">
        <v>232</v>
      </c>
      <c r="D81" s="183" t="s">
        <v>208</v>
      </c>
      <c r="E81" s="184">
        <v>1</v>
      </c>
      <c r="F81" s="185"/>
      <c r="G81" s="186">
        <f>ROUND(E81*F81,2)</f>
        <v>0</v>
      </c>
      <c r="H81" s="185"/>
      <c r="I81" s="186">
        <f>ROUND(E81*H81,2)</f>
        <v>0</v>
      </c>
      <c r="J81" s="185"/>
      <c r="K81" s="186">
        <f>ROUND(E81*J81,2)</f>
        <v>0</v>
      </c>
      <c r="L81" s="186">
        <v>20</v>
      </c>
      <c r="M81" s="186">
        <f>G81*(1+L81/100)</f>
        <v>0</v>
      </c>
      <c r="N81" s="186">
        <v>0</v>
      </c>
      <c r="O81" s="186">
        <f>ROUND(E81*N81,2)</f>
        <v>0</v>
      </c>
      <c r="P81" s="186">
        <v>0</v>
      </c>
      <c r="Q81" s="186">
        <f>ROUND(E81*P81,2)</f>
        <v>0</v>
      </c>
      <c r="R81" s="186"/>
      <c r="S81" s="186" t="s">
        <v>172</v>
      </c>
      <c r="T81" s="187" t="s">
        <v>105</v>
      </c>
      <c r="U81" s="161">
        <v>0</v>
      </c>
      <c r="V81" s="161">
        <f>ROUND(E81*U81,2)</f>
        <v>0</v>
      </c>
      <c r="W81" s="161"/>
      <c r="X81" s="161" t="s">
        <v>106</v>
      </c>
      <c r="Y81" s="152"/>
      <c r="Z81" s="152"/>
      <c r="AA81" s="152"/>
      <c r="AB81" s="152"/>
      <c r="AC81" s="152"/>
      <c r="AD81" s="152"/>
      <c r="AE81" s="152"/>
      <c r="AF81" s="152"/>
      <c r="AG81" s="152" t="s">
        <v>134</v>
      </c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</row>
    <row r="82" spans="1:60" x14ac:dyDescent="0.25">
      <c r="A82" s="168" t="s">
        <v>99</v>
      </c>
      <c r="B82" s="169" t="s">
        <v>72</v>
      </c>
      <c r="C82" s="190" t="s">
        <v>28</v>
      </c>
      <c r="D82" s="170"/>
      <c r="E82" s="171"/>
      <c r="F82" s="172"/>
      <c r="G82" s="172">
        <f>SUMIF(AG83:AG89,"&lt;&gt;NOR",G83:G89)</f>
        <v>0</v>
      </c>
      <c r="H82" s="172"/>
      <c r="I82" s="172">
        <f>SUM(I83:I89)</f>
        <v>0</v>
      </c>
      <c r="J82" s="172"/>
      <c r="K82" s="172">
        <f>SUM(K83:K89)</f>
        <v>0</v>
      </c>
      <c r="L82" s="172"/>
      <c r="M82" s="172">
        <f>SUM(M83:M89)</f>
        <v>0</v>
      </c>
      <c r="N82" s="172"/>
      <c r="O82" s="172">
        <f>SUM(O83:O89)</f>
        <v>0</v>
      </c>
      <c r="P82" s="172"/>
      <c r="Q82" s="172">
        <f>SUM(Q83:Q89)</f>
        <v>0</v>
      </c>
      <c r="R82" s="172"/>
      <c r="S82" s="172"/>
      <c r="T82" s="173"/>
      <c r="U82" s="167"/>
      <c r="V82" s="167">
        <f>SUM(V83:V89)</f>
        <v>0</v>
      </c>
      <c r="W82" s="167"/>
      <c r="X82" s="167"/>
      <c r="AG82" t="s">
        <v>100</v>
      </c>
    </row>
    <row r="83" spans="1:60" outlineLevel="1" x14ac:dyDescent="0.25">
      <c r="A83" s="174">
        <v>51</v>
      </c>
      <c r="B83" s="175" t="s">
        <v>233</v>
      </c>
      <c r="C83" s="191" t="s">
        <v>234</v>
      </c>
      <c r="D83" s="176" t="s">
        <v>235</v>
      </c>
      <c r="E83" s="177">
        <v>1</v>
      </c>
      <c r="F83" s="178"/>
      <c r="G83" s="179">
        <f>ROUND(E83*F83,2)</f>
        <v>0</v>
      </c>
      <c r="H83" s="178"/>
      <c r="I83" s="179">
        <f>ROUND(E83*H83,2)</f>
        <v>0</v>
      </c>
      <c r="J83" s="178"/>
      <c r="K83" s="179">
        <f>ROUND(E83*J83,2)</f>
        <v>0</v>
      </c>
      <c r="L83" s="179">
        <v>20</v>
      </c>
      <c r="M83" s="179">
        <f>G83*(1+L83/100)</f>
        <v>0</v>
      </c>
      <c r="N83" s="179">
        <v>0</v>
      </c>
      <c r="O83" s="179">
        <f>ROUND(E83*N83,2)</f>
        <v>0</v>
      </c>
      <c r="P83" s="179">
        <v>0</v>
      </c>
      <c r="Q83" s="179">
        <f>ROUND(E83*P83,2)</f>
        <v>0</v>
      </c>
      <c r="R83" s="179"/>
      <c r="S83" s="179" t="s">
        <v>172</v>
      </c>
      <c r="T83" s="180" t="s">
        <v>105</v>
      </c>
      <c r="U83" s="161">
        <v>0</v>
      </c>
      <c r="V83" s="161">
        <f>ROUND(E83*U83,2)</f>
        <v>0</v>
      </c>
      <c r="W83" s="161"/>
      <c r="X83" s="161" t="s">
        <v>236</v>
      </c>
      <c r="Y83" s="152"/>
      <c r="Z83" s="152"/>
      <c r="AA83" s="152"/>
      <c r="AB83" s="152"/>
      <c r="AC83" s="152"/>
      <c r="AD83" s="152"/>
      <c r="AE83" s="152"/>
      <c r="AF83" s="152"/>
      <c r="AG83" s="152" t="s">
        <v>237</v>
      </c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</row>
    <row r="84" spans="1:60" outlineLevel="1" x14ac:dyDescent="0.25">
      <c r="A84" s="174">
        <v>52</v>
      </c>
      <c r="B84" s="175" t="s">
        <v>239</v>
      </c>
      <c r="C84" s="191" t="s">
        <v>240</v>
      </c>
      <c r="D84" s="176" t="s">
        <v>235</v>
      </c>
      <c r="E84" s="177">
        <v>1</v>
      </c>
      <c r="F84" s="178"/>
      <c r="G84" s="179">
        <f>ROUND(E84*F84,2)</f>
        <v>0</v>
      </c>
      <c r="H84" s="178"/>
      <c r="I84" s="179">
        <f>ROUND(E84*H84,2)</f>
        <v>0</v>
      </c>
      <c r="J84" s="178"/>
      <c r="K84" s="179">
        <f>ROUND(E84*J84,2)</f>
        <v>0</v>
      </c>
      <c r="L84" s="179">
        <v>20</v>
      </c>
      <c r="M84" s="179">
        <f>G84*(1+L84/100)</f>
        <v>0</v>
      </c>
      <c r="N84" s="179">
        <v>0</v>
      </c>
      <c r="O84" s="179">
        <f>ROUND(E84*N84,2)</f>
        <v>0</v>
      </c>
      <c r="P84" s="179">
        <v>0</v>
      </c>
      <c r="Q84" s="179">
        <f>ROUND(E84*P84,2)</f>
        <v>0</v>
      </c>
      <c r="R84" s="179"/>
      <c r="S84" s="179" t="s">
        <v>104</v>
      </c>
      <c r="T84" s="180" t="s">
        <v>105</v>
      </c>
      <c r="U84" s="161">
        <v>0</v>
      </c>
      <c r="V84" s="161">
        <f>ROUND(E84*U84,2)</f>
        <v>0</v>
      </c>
      <c r="W84" s="161"/>
      <c r="X84" s="161" t="s">
        <v>236</v>
      </c>
      <c r="Y84" s="152"/>
      <c r="Z84" s="152"/>
      <c r="AA84" s="152"/>
      <c r="AB84" s="152"/>
      <c r="AC84" s="152"/>
      <c r="AD84" s="152"/>
      <c r="AE84" s="152"/>
      <c r="AF84" s="152"/>
      <c r="AG84" s="152" t="s">
        <v>237</v>
      </c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</row>
    <row r="85" spans="1:60" outlineLevel="1" x14ac:dyDescent="0.25">
      <c r="A85" s="159"/>
      <c r="B85" s="160"/>
      <c r="C85" s="254" t="s">
        <v>241</v>
      </c>
      <c r="D85" s="255"/>
      <c r="E85" s="255"/>
      <c r="F85" s="255"/>
      <c r="G85" s="255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52"/>
      <c r="Z85" s="152"/>
      <c r="AA85" s="152"/>
      <c r="AB85" s="152"/>
      <c r="AC85" s="152"/>
      <c r="AD85" s="152"/>
      <c r="AE85" s="152"/>
      <c r="AF85" s="152"/>
      <c r="AG85" s="152" t="s">
        <v>238</v>
      </c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88" t="str">
        <f>C85</f>
        <v>Náklady na vyhotovení dokumentace skutečného provedení stavby a její předání objednateli v požadované formě a požadovaném počtu.</v>
      </c>
      <c r="BB85" s="152"/>
      <c r="BC85" s="152"/>
      <c r="BD85" s="152"/>
      <c r="BE85" s="152"/>
      <c r="BF85" s="152"/>
      <c r="BG85" s="152"/>
      <c r="BH85" s="152"/>
    </row>
    <row r="86" spans="1:60" outlineLevel="1" x14ac:dyDescent="0.25">
      <c r="A86" s="174">
        <v>53</v>
      </c>
      <c r="B86" s="175" t="s">
        <v>242</v>
      </c>
      <c r="C86" s="191" t="s">
        <v>243</v>
      </c>
      <c r="D86" s="176" t="s">
        <v>235</v>
      </c>
      <c r="E86" s="177">
        <v>1</v>
      </c>
      <c r="F86" s="178"/>
      <c r="G86" s="179">
        <f>ROUND(E86*F86,2)</f>
        <v>0</v>
      </c>
      <c r="H86" s="178"/>
      <c r="I86" s="179">
        <f>ROUND(E86*H86,2)</f>
        <v>0</v>
      </c>
      <c r="J86" s="178"/>
      <c r="K86" s="179">
        <f>ROUND(E86*J86,2)</f>
        <v>0</v>
      </c>
      <c r="L86" s="179">
        <v>20</v>
      </c>
      <c r="M86" s="179">
        <f>G86*(1+L86/100)</f>
        <v>0</v>
      </c>
      <c r="N86" s="179">
        <v>0</v>
      </c>
      <c r="O86" s="179">
        <f>ROUND(E86*N86,2)</f>
        <v>0</v>
      </c>
      <c r="P86" s="179">
        <v>0</v>
      </c>
      <c r="Q86" s="179">
        <f>ROUND(E86*P86,2)</f>
        <v>0</v>
      </c>
      <c r="R86" s="179"/>
      <c r="S86" s="179" t="s">
        <v>104</v>
      </c>
      <c r="T86" s="180" t="s">
        <v>105</v>
      </c>
      <c r="U86" s="161">
        <v>0</v>
      </c>
      <c r="V86" s="161">
        <f>ROUND(E86*U86,2)</f>
        <v>0</v>
      </c>
      <c r="W86" s="161"/>
      <c r="X86" s="161" t="s">
        <v>236</v>
      </c>
      <c r="Y86" s="152"/>
      <c r="Z86" s="152"/>
      <c r="AA86" s="152"/>
      <c r="AB86" s="152"/>
      <c r="AC86" s="152"/>
      <c r="AD86" s="152"/>
      <c r="AE86" s="152"/>
      <c r="AF86" s="152"/>
      <c r="AG86" s="152" t="s">
        <v>237</v>
      </c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</row>
    <row r="87" spans="1:60" ht="21" outlineLevel="1" x14ac:dyDescent="0.25">
      <c r="A87" s="159"/>
      <c r="B87" s="160"/>
      <c r="C87" s="254" t="s">
        <v>244</v>
      </c>
      <c r="D87" s="255"/>
      <c r="E87" s="255"/>
      <c r="F87" s="255"/>
      <c r="G87" s="255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52"/>
      <c r="Z87" s="152"/>
      <c r="AA87" s="152"/>
      <c r="AB87" s="152"/>
      <c r="AC87" s="152"/>
      <c r="AD87" s="152"/>
      <c r="AE87" s="152"/>
      <c r="AF87" s="152"/>
      <c r="AG87" s="152" t="s">
        <v>238</v>
      </c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88" t="str">
        <f>C87</f>
        <v>Náklady na provedení skutečného zaměření stavby v rozsahu nezbytném pro zápis změny do katastru nemovitostí a dokumentace skutečného provedení stavby.</v>
      </c>
      <c r="BB87" s="152"/>
      <c r="BC87" s="152"/>
      <c r="BD87" s="152"/>
      <c r="BE87" s="152"/>
      <c r="BF87" s="152"/>
      <c r="BG87" s="152"/>
      <c r="BH87" s="152"/>
    </row>
    <row r="88" spans="1:60" outlineLevel="1" x14ac:dyDescent="0.25">
      <c r="A88" s="174">
        <v>54</v>
      </c>
      <c r="B88" s="175" t="s">
        <v>245</v>
      </c>
      <c r="C88" s="191" t="s">
        <v>246</v>
      </c>
      <c r="D88" s="176" t="s">
        <v>235</v>
      </c>
      <c r="E88" s="177">
        <v>1</v>
      </c>
      <c r="F88" s="178"/>
      <c r="G88" s="179">
        <f>ROUND(E88*F88,2)</f>
        <v>0</v>
      </c>
      <c r="H88" s="178"/>
      <c r="I88" s="179">
        <f>ROUND(E88*H88,2)</f>
        <v>0</v>
      </c>
      <c r="J88" s="178"/>
      <c r="K88" s="179">
        <f>ROUND(E88*J88,2)</f>
        <v>0</v>
      </c>
      <c r="L88" s="179">
        <v>20</v>
      </c>
      <c r="M88" s="179">
        <f>G88*(1+L88/100)</f>
        <v>0</v>
      </c>
      <c r="N88" s="179">
        <v>0</v>
      </c>
      <c r="O88" s="179">
        <f>ROUND(E88*N88,2)</f>
        <v>0</v>
      </c>
      <c r="P88" s="179">
        <v>0</v>
      </c>
      <c r="Q88" s="179">
        <f>ROUND(E88*P88,2)</f>
        <v>0</v>
      </c>
      <c r="R88" s="179"/>
      <c r="S88" s="179" t="s">
        <v>104</v>
      </c>
      <c r="T88" s="180" t="s">
        <v>105</v>
      </c>
      <c r="U88" s="161">
        <v>0</v>
      </c>
      <c r="V88" s="161">
        <f>ROUND(E88*U88,2)</f>
        <v>0</v>
      </c>
      <c r="W88" s="161"/>
      <c r="X88" s="161" t="s">
        <v>236</v>
      </c>
      <c r="Y88" s="152"/>
      <c r="Z88" s="152"/>
      <c r="AA88" s="152"/>
      <c r="AB88" s="152"/>
      <c r="AC88" s="152"/>
      <c r="AD88" s="152"/>
      <c r="AE88" s="152"/>
      <c r="AF88" s="152"/>
      <c r="AG88" s="152" t="s">
        <v>237</v>
      </c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</row>
    <row r="89" spans="1:60" ht="31.2" outlineLevel="1" x14ac:dyDescent="0.25">
      <c r="A89" s="159"/>
      <c r="B89" s="160"/>
      <c r="C89" s="254" t="s">
        <v>247</v>
      </c>
      <c r="D89" s="255"/>
      <c r="E89" s="255"/>
      <c r="F89" s="255"/>
      <c r="G89" s="255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52"/>
      <c r="Z89" s="152"/>
      <c r="AA89" s="152"/>
      <c r="AB89" s="152"/>
      <c r="AC89" s="152"/>
      <c r="AD89" s="152"/>
      <c r="AE89" s="152"/>
      <c r="AF89" s="152"/>
      <c r="AG89" s="152" t="s">
        <v>238</v>
      </c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88" t="str">
        <f>C89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89" s="152"/>
      <c r="BC89" s="152"/>
      <c r="BD89" s="152"/>
      <c r="BE89" s="152"/>
      <c r="BF89" s="152"/>
      <c r="BG89" s="152"/>
      <c r="BH89" s="152"/>
    </row>
    <row r="90" spans="1:60" x14ac:dyDescent="0.25">
      <c r="A90" s="168" t="s">
        <v>99</v>
      </c>
      <c r="B90" s="169" t="s">
        <v>71</v>
      </c>
      <c r="C90" s="190" t="s">
        <v>27</v>
      </c>
      <c r="D90" s="170"/>
      <c r="E90" s="171"/>
      <c r="F90" s="172"/>
      <c r="G90" s="172">
        <f>SUMIF(AG91:AG104,"&lt;&gt;NOR",G91:G104)</f>
        <v>0</v>
      </c>
      <c r="H90" s="172"/>
      <c r="I90" s="172">
        <f>SUM(I91:I104)</f>
        <v>0</v>
      </c>
      <c r="J90" s="172"/>
      <c r="K90" s="172">
        <f>SUM(K91:K104)</f>
        <v>0</v>
      </c>
      <c r="L90" s="172"/>
      <c r="M90" s="172">
        <f>SUM(M91:M104)</f>
        <v>0</v>
      </c>
      <c r="N90" s="172"/>
      <c r="O90" s="172">
        <f>SUM(O91:O104)</f>
        <v>0</v>
      </c>
      <c r="P90" s="172"/>
      <c r="Q90" s="172">
        <f>SUM(Q91:Q104)</f>
        <v>0</v>
      </c>
      <c r="R90" s="172"/>
      <c r="S90" s="172"/>
      <c r="T90" s="173"/>
      <c r="U90" s="167"/>
      <c r="V90" s="167">
        <f>SUM(V91:V104)</f>
        <v>0</v>
      </c>
      <c r="W90" s="167"/>
      <c r="X90" s="167"/>
      <c r="AG90" t="s">
        <v>100</v>
      </c>
    </row>
    <row r="91" spans="1:60" outlineLevel="1" x14ac:dyDescent="0.25">
      <c r="A91" s="174">
        <v>55</v>
      </c>
      <c r="B91" s="175" t="s">
        <v>248</v>
      </c>
      <c r="C91" s="191" t="s">
        <v>249</v>
      </c>
      <c r="D91" s="176" t="s">
        <v>235</v>
      </c>
      <c r="E91" s="177">
        <v>1</v>
      </c>
      <c r="F91" s="178"/>
      <c r="G91" s="179">
        <f>ROUND(E91*F91,2)</f>
        <v>0</v>
      </c>
      <c r="H91" s="178"/>
      <c r="I91" s="179">
        <f>ROUND(E91*H91,2)</f>
        <v>0</v>
      </c>
      <c r="J91" s="178"/>
      <c r="K91" s="179">
        <f>ROUND(E91*J91,2)</f>
        <v>0</v>
      </c>
      <c r="L91" s="179">
        <v>20</v>
      </c>
      <c r="M91" s="179">
        <f>G91*(1+L91/100)</f>
        <v>0</v>
      </c>
      <c r="N91" s="179">
        <v>0</v>
      </c>
      <c r="O91" s="179">
        <f>ROUND(E91*N91,2)</f>
        <v>0</v>
      </c>
      <c r="P91" s="179">
        <v>0</v>
      </c>
      <c r="Q91" s="179">
        <f>ROUND(E91*P91,2)</f>
        <v>0</v>
      </c>
      <c r="R91" s="179"/>
      <c r="S91" s="179" t="s">
        <v>104</v>
      </c>
      <c r="T91" s="180" t="s">
        <v>105</v>
      </c>
      <c r="U91" s="161">
        <v>0</v>
      </c>
      <c r="V91" s="161">
        <f>ROUND(E91*U91,2)</f>
        <v>0</v>
      </c>
      <c r="W91" s="161"/>
      <c r="X91" s="161" t="s">
        <v>236</v>
      </c>
      <c r="Y91" s="152"/>
      <c r="Z91" s="152"/>
      <c r="AA91" s="152"/>
      <c r="AB91" s="152"/>
      <c r="AC91" s="152"/>
      <c r="AD91" s="152"/>
      <c r="AE91" s="152"/>
      <c r="AF91" s="152"/>
      <c r="AG91" s="152" t="s">
        <v>237</v>
      </c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</row>
    <row r="92" spans="1:60" outlineLevel="1" x14ac:dyDescent="0.25">
      <c r="A92" s="174">
        <v>56</v>
      </c>
      <c r="B92" s="175" t="s">
        <v>250</v>
      </c>
      <c r="C92" s="191" t="s">
        <v>251</v>
      </c>
      <c r="D92" s="176" t="s">
        <v>235</v>
      </c>
      <c r="E92" s="177">
        <v>1</v>
      </c>
      <c r="F92" s="178"/>
      <c r="G92" s="179">
        <f>ROUND(E92*F92,2)</f>
        <v>0</v>
      </c>
      <c r="H92" s="178"/>
      <c r="I92" s="179">
        <f>ROUND(E92*H92,2)</f>
        <v>0</v>
      </c>
      <c r="J92" s="178"/>
      <c r="K92" s="179">
        <f>ROUND(E92*J92,2)</f>
        <v>0</v>
      </c>
      <c r="L92" s="179">
        <v>20</v>
      </c>
      <c r="M92" s="179">
        <f>G92*(1+L92/100)</f>
        <v>0</v>
      </c>
      <c r="N92" s="179">
        <v>0</v>
      </c>
      <c r="O92" s="179">
        <f>ROUND(E92*N92,2)</f>
        <v>0</v>
      </c>
      <c r="P92" s="179">
        <v>0</v>
      </c>
      <c r="Q92" s="179">
        <f>ROUND(E92*P92,2)</f>
        <v>0</v>
      </c>
      <c r="R92" s="179"/>
      <c r="S92" s="179" t="s">
        <v>104</v>
      </c>
      <c r="T92" s="180" t="s">
        <v>105</v>
      </c>
      <c r="U92" s="161">
        <v>0</v>
      </c>
      <c r="V92" s="161">
        <f>ROUND(E92*U92,2)</f>
        <v>0</v>
      </c>
      <c r="W92" s="161"/>
      <c r="X92" s="161" t="s">
        <v>236</v>
      </c>
      <c r="Y92" s="152"/>
      <c r="Z92" s="152"/>
      <c r="AA92" s="152"/>
      <c r="AB92" s="152"/>
      <c r="AC92" s="152"/>
      <c r="AD92" s="152"/>
      <c r="AE92" s="152"/>
      <c r="AF92" s="152"/>
      <c r="AG92" s="152" t="s">
        <v>237</v>
      </c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</row>
    <row r="93" spans="1:60" outlineLevel="1" x14ac:dyDescent="0.25">
      <c r="A93" s="159"/>
      <c r="B93" s="160"/>
      <c r="C93" s="254" t="s">
        <v>268</v>
      </c>
      <c r="D93" s="255"/>
      <c r="E93" s="255"/>
      <c r="F93" s="255"/>
      <c r="G93" s="255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52"/>
      <c r="Z93" s="152"/>
      <c r="AA93" s="152"/>
      <c r="AB93" s="152"/>
      <c r="AC93" s="152"/>
      <c r="AD93" s="152"/>
      <c r="AE93" s="152"/>
      <c r="AF93" s="152"/>
      <c r="AG93" s="152" t="s">
        <v>238</v>
      </c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</row>
    <row r="94" spans="1:60" outlineLevel="1" x14ac:dyDescent="0.25">
      <c r="A94" s="159"/>
      <c r="B94" s="160"/>
      <c r="C94" s="263" t="s">
        <v>252</v>
      </c>
      <c r="D94" s="264"/>
      <c r="E94" s="264"/>
      <c r="F94" s="264"/>
      <c r="G94" s="264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52"/>
      <c r="Z94" s="152"/>
      <c r="AA94" s="152"/>
      <c r="AB94" s="152"/>
      <c r="AC94" s="152"/>
      <c r="AD94" s="152"/>
      <c r="AE94" s="152"/>
      <c r="AF94" s="152"/>
      <c r="AG94" s="152" t="s">
        <v>238</v>
      </c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88" t="str">
        <f>C94</f>
        <v>Vyhotovení protokolu o vytyčení stavby se seznamem souřadnic vytyčených bodů a jejich polohopisnými (S-JTSK) a výškopisnými (Bpv) hodnotami.</v>
      </c>
      <c r="BB94" s="152"/>
      <c r="BC94" s="152"/>
      <c r="BD94" s="152"/>
      <c r="BE94" s="152"/>
      <c r="BF94" s="152"/>
      <c r="BG94" s="152"/>
      <c r="BH94" s="152"/>
    </row>
    <row r="95" spans="1:60" outlineLevel="1" x14ac:dyDescent="0.25">
      <c r="A95" s="174">
        <v>57</v>
      </c>
      <c r="B95" s="175" t="s">
        <v>253</v>
      </c>
      <c r="C95" s="191" t="s">
        <v>254</v>
      </c>
      <c r="D95" s="176" t="s">
        <v>235</v>
      </c>
      <c r="E95" s="177">
        <v>1</v>
      </c>
      <c r="F95" s="178"/>
      <c r="G95" s="179">
        <f>ROUND(E95*F95,2)</f>
        <v>0</v>
      </c>
      <c r="H95" s="178"/>
      <c r="I95" s="179">
        <f>ROUND(E95*H95,2)</f>
        <v>0</v>
      </c>
      <c r="J95" s="178"/>
      <c r="K95" s="179">
        <f>ROUND(E95*J95,2)</f>
        <v>0</v>
      </c>
      <c r="L95" s="179">
        <v>20</v>
      </c>
      <c r="M95" s="179">
        <f>G95*(1+L95/100)</f>
        <v>0</v>
      </c>
      <c r="N95" s="179">
        <v>0</v>
      </c>
      <c r="O95" s="179">
        <f>ROUND(E95*N95,2)</f>
        <v>0</v>
      </c>
      <c r="P95" s="179">
        <v>0</v>
      </c>
      <c r="Q95" s="179">
        <f>ROUND(E95*P95,2)</f>
        <v>0</v>
      </c>
      <c r="R95" s="179"/>
      <c r="S95" s="179" t="s">
        <v>104</v>
      </c>
      <c r="T95" s="180" t="s">
        <v>105</v>
      </c>
      <c r="U95" s="161">
        <v>0</v>
      </c>
      <c r="V95" s="161">
        <f>ROUND(E95*U95,2)</f>
        <v>0</v>
      </c>
      <c r="W95" s="161"/>
      <c r="X95" s="161" t="s">
        <v>236</v>
      </c>
      <c r="Y95" s="152"/>
      <c r="Z95" s="152"/>
      <c r="AA95" s="152"/>
      <c r="AB95" s="152"/>
      <c r="AC95" s="152"/>
      <c r="AD95" s="152"/>
      <c r="AE95" s="152"/>
      <c r="AF95" s="152"/>
      <c r="AG95" s="152" t="s">
        <v>237</v>
      </c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</row>
    <row r="96" spans="1:60" outlineLevel="1" x14ac:dyDescent="0.25">
      <c r="A96" s="159"/>
      <c r="B96" s="160"/>
      <c r="C96" s="254" t="s">
        <v>255</v>
      </c>
      <c r="D96" s="255"/>
      <c r="E96" s="255"/>
      <c r="F96" s="255"/>
      <c r="G96" s="255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52"/>
      <c r="Z96" s="152"/>
      <c r="AA96" s="152"/>
      <c r="AB96" s="152"/>
      <c r="AC96" s="152"/>
      <c r="AD96" s="152"/>
      <c r="AE96" s="152"/>
      <c r="AF96" s="152"/>
      <c r="AG96" s="152" t="s">
        <v>238</v>
      </c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88" t="str">
        <f>C96</f>
        <v>Zaměření a vytýčení stávajících inženýrských sítí v místě stavby z hlediska jejich ochrany při provádění stavby.</v>
      </c>
      <c r="BB96" s="152"/>
      <c r="BC96" s="152"/>
      <c r="BD96" s="152"/>
      <c r="BE96" s="152"/>
      <c r="BF96" s="152"/>
      <c r="BG96" s="152"/>
      <c r="BH96" s="152"/>
    </row>
    <row r="97" spans="1:60" outlineLevel="1" x14ac:dyDescent="0.25">
      <c r="A97" s="174">
        <v>58</v>
      </c>
      <c r="B97" s="175" t="s">
        <v>256</v>
      </c>
      <c r="C97" s="191" t="s">
        <v>257</v>
      </c>
      <c r="D97" s="176" t="s">
        <v>235</v>
      </c>
      <c r="E97" s="177">
        <v>1</v>
      </c>
      <c r="F97" s="178"/>
      <c r="G97" s="179">
        <f>ROUND(E97*F97,2)</f>
        <v>0</v>
      </c>
      <c r="H97" s="178"/>
      <c r="I97" s="179">
        <f>ROUND(E97*H97,2)</f>
        <v>0</v>
      </c>
      <c r="J97" s="178"/>
      <c r="K97" s="179">
        <f>ROUND(E97*J97,2)</f>
        <v>0</v>
      </c>
      <c r="L97" s="179">
        <v>20</v>
      </c>
      <c r="M97" s="179">
        <f>G97*(1+L97/100)</f>
        <v>0</v>
      </c>
      <c r="N97" s="179">
        <v>0</v>
      </c>
      <c r="O97" s="179">
        <f>ROUND(E97*N97,2)</f>
        <v>0</v>
      </c>
      <c r="P97" s="179">
        <v>0</v>
      </c>
      <c r="Q97" s="179">
        <f>ROUND(E97*P97,2)</f>
        <v>0</v>
      </c>
      <c r="R97" s="179"/>
      <c r="S97" s="179" t="s">
        <v>104</v>
      </c>
      <c r="T97" s="180" t="s">
        <v>105</v>
      </c>
      <c r="U97" s="161">
        <v>0</v>
      </c>
      <c r="V97" s="161">
        <f>ROUND(E97*U97,2)</f>
        <v>0</v>
      </c>
      <c r="W97" s="161"/>
      <c r="X97" s="161" t="s">
        <v>236</v>
      </c>
      <c r="Y97" s="152"/>
      <c r="Z97" s="152"/>
      <c r="AA97" s="152"/>
      <c r="AB97" s="152"/>
      <c r="AC97" s="152"/>
      <c r="AD97" s="152"/>
      <c r="AE97" s="152"/>
      <c r="AF97" s="152"/>
      <c r="AG97" s="152" t="s">
        <v>237</v>
      </c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</row>
    <row r="98" spans="1:60" outlineLevel="1" x14ac:dyDescent="0.25">
      <c r="A98" s="159"/>
      <c r="B98" s="160"/>
      <c r="C98" s="254" t="s">
        <v>258</v>
      </c>
      <c r="D98" s="255"/>
      <c r="E98" s="255"/>
      <c r="F98" s="255"/>
      <c r="G98" s="255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52"/>
      <c r="Z98" s="152"/>
      <c r="AA98" s="152"/>
      <c r="AB98" s="152"/>
      <c r="AC98" s="152"/>
      <c r="AD98" s="152"/>
      <c r="AE98" s="152"/>
      <c r="AF98" s="152"/>
      <c r="AG98" s="152" t="s">
        <v>238</v>
      </c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</row>
    <row r="99" spans="1:60" outlineLevel="1" x14ac:dyDescent="0.25">
      <c r="A99" s="159"/>
      <c r="B99" s="160"/>
      <c r="C99" s="194" t="s">
        <v>259</v>
      </c>
      <c r="D99" s="164"/>
      <c r="E99" s="165"/>
      <c r="F99" s="166"/>
      <c r="G99" s="166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52"/>
      <c r="Z99" s="152"/>
      <c r="AA99" s="152"/>
      <c r="AB99" s="152"/>
      <c r="AC99" s="152"/>
      <c r="AD99" s="152"/>
      <c r="AE99" s="152"/>
      <c r="AF99" s="152"/>
      <c r="AG99" s="152" t="s">
        <v>238</v>
      </c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</row>
    <row r="100" spans="1:60" ht="21" outlineLevel="1" x14ac:dyDescent="0.25">
      <c r="A100" s="159"/>
      <c r="B100" s="160"/>
      <c r="C100" s="263" t="s">
        <v>260</v>
      </c>
      <c r="D100" s="264"/>
      <c r="E100" s="264"/>
      <c r="F100" s="264"/>
      <c r="G100" s="264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52"/>
      <c r="Z100" s="152"/>
      <c r="AA100" s="152"/>
      <c r="AB100" s="152"/>
      <c r="AC100" s="152"/>
      <c r="AD100" s="152"/>
      <c r="AE100" s="152"/>
      <c r="AF100" s="152"/>
      <c r="AG100" s="152" t="s">
        <v>238</v>
      </c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88" t="str">
        <f>C100</f>
        <v>Povinnost koordinace s vodárenskou akciovou společností VAS a.s. ohledně uličních vpustí, které jsou naceněné VAS a.s. v rámci  prodloužení řadů, ale budou se osazovat až při provádění prodloužení ul. Wagnerova. (kontakt paní Schneiderová 606 767 893).</v>
      </c>
      <c r="BB100" s="152"/>
      <c r="BC100" s="152"/>
      <c r="BD100" s="152"/>
      <c r="BE100" s="152"/>
      <c r="BF100" s="152"/>
      <c r="BG100" s="152"/>
      <c r="BH100" s="152"/>
    </row>
    <row r="101" spans="1:60" outlineLevel="1" x14ac:dyDescent="0.25">
      <c r="A101" s="174">
        <v>59</v>
      </c>
      <c r="B101" s="175" t="s">
        <v>261</v>
      </c>
      <c r="C101" s="191" t="s">
        <v>262</v>
      </c>
      <c r="D101" s="176" t="s">
        <v>235</v>
      </c>
      <c r="E101" s="177">
        <v>1</v>
      </c>
      <c r="F101" s="178"/>
      <c r="G101" s="179">
        <f>ROUND(E101*F101,2)</f>
        <v>0</v>
      </c>
      <c r="H101" s="178"/>
      <c r="I101" s="179">
        <f>ROUND(E101*H101,2)</f>
        <v>0</v>
      </c>
      <c r="J101" s="178"/>
      <c r="K101" s="179">
        <f>ROUND(E101*J101,2)</f>
        <v>0</v>
      </c>
      <c r="L101" s="179">
        <v>20</v>
      </c>
      <c r="M101" s="179">
        <f>G101*(1+L101/100)</f>
        <v>0</v>
      </c>
      <c r="N101" s="179">
        <v>0</v>
      </c>
      <c r="O101" s="179">
        <f>ROUND(E101*N101,2)</f>
        <v>0</v>
      </c>
      <c r="P101" s="179">
        <v>0</v>
      </c>
      <c r="Q101" s="179">
        <f>ROUND(E101*P101,2)</f>
        <v>0</v>
      </c>
      <c r="R101" s="179"/>
      <c r="S101" s="179" t="s">
        <v>104</v>
      </c>
      <c r="T101" s="180" t="s">
        <v>105</v>
      </c>
      <c r="U101" s="161">
        <v>0</v>
      </c>
      <c r="V101" s="161">
        <f>ROUND(E101*U101,2)</f>
        <v>0</v>
      </c>
      <c r="W101" s="161"/>
      <c r="X101" s="161" t="s">
        <v>236</v>
      </c>
      <c r="Y101" s="152"/>
      <c r="Z101" s="152"/>
      <c r="AA101" s="152"/>
      <c r="AB101" s="152"/>
      <c r="AC101" s="152"/>
      <c r="AD101" s="152"/>
      <c r="AE101" s="152"/>
      <c r="AF101" s="152"/>
      <c r="AG101" s="152" t="s">
        <v>237</v>
      </c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</row>
    <row r="102" spans="1:60" outlineLevel="1" x14ac:dyDescent="0.25">
      <c r="A102" s="159"/>
      <c r="B102" s="160"/>
      <c r="C102" s="254" t="s">
        <v>263</v>
      </c>
      <c r="D102" s="255"/>
      <c r="E102" s="255"/>
      <c r="F102" s="255"/>
      <c r="G102" s="255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52"/>
      <c r="Z102" s="152"/>
      <c r="AA102" s="152"/>
      <c r="AB102" s="152"/>
      <c r="AC102" s="152"/>
      <c r="AD102" s="152"/>
      <c r="AE102" s="152"/>
      <c r="AF102" s="152"/>
      <c r="AG102" s="152" t="s">
        <v>238</v>
      </c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</row>
    <row r="103" spans="1:60" outlineLevel="1" x14ac:dyDescent="0.25">
      <c r="A103" s="174">
        <v>60</v>
      </c>
      <c r="B103" s="175" t="s">
        <v>264</v>
      </c>
      <c r="C103" s="191" t="s">
        <v>265</v>
      </c>
      <c r="D103" s="176" t="s">
        <v>235</v>
      </c>
      <c r="E103" s="177">
        <v>1</v>
      </c>
      <c r="F103" s="178"/>
      <c r="G103" s="179">
        <f>ROUND(E103*F103,2)</f>
        <v>0</v>
      </c>
      <c r="H103" s="178"/>
      <c r="I103" s="179">
        <f>ROUND(E103*H103,2)</f>
        <v>0</v>
      </c>
      <c r="J103" s="178"/>
      <c r="K103" s="179">
        <f>ROUND(E103*J103,2)</f>
        <v>0</v>
      </c>
      <c r="L103" s="179">
        <v>20</v>
      </c>
      <c r="M103" s="179">
        <f>G103*(1+L103/100)</f>
        <v>0</v>
      </c>
      <c r="N103" s="179">
        <v>0</v>
      </c>
      <c r="O103" s="179">
        <f>ROUND(E103*N103,2)</f>
        <v>0</v>
      </c>
      <c r="P103" s="179">
        <v>0</v>
      </c>
      <c r="Q103" s="179">
        <f>ROUND(E103*P103,2)</f>
        <v>0</v>
      </c>
      <c r="R103" s="179"/>
      <c r="S103" s="179" t="s">
        <v>104</v>
      </c>
      <c r="T103" s="180" t="s">
        <v>105</v>
      </c>
      <c r="U103" s="161">
        <v>0</v>
      </c>
      <c r="V103" s="161">
        <f>ROUND(E103*U103,2)</f>
        <v>0</v>
      </c>
      <c r="W103" s="161"/>
      <c r="X103" s="161" t="s">
        <v>236</v>
      </c>
      <c r="Y103" s="152"/>
      <c r="Z103" s="152"/>
      <c r="AA103" s="152"/>
      <c r="AB103" s="152"/>
      <c r="AC103" s="152"/>
      <c r="AD103" s="152"/>
      <c r="AE103" s="152"/>
      <c r="AF103" s="152"/>
      <c r="AG103" s="152" t="s">
        <v>237</v>
      </c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</row>
    <row r="104" spans="1:60" ht="21" outlineLevel="1" x14ac:dyDescent="0.25">
      <c r="A104" s="159"/>
      <c r="B104" s="160"/>
      <c r="C104" s="254" t="s">
        <v>266</v>
      </c>
      <c r="D104" s="255"/>
      <c r="E104" s="255"/>
      <c r="F104" s="255"/>
      <c r="G104" s="255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52"/>
      <c r="Z104" s="152"/>
      <c r="AA104" s="152"/>
      <c r="AB104" s="152"/>
      <c r="AC104" s="152"/>
      <c r="AD104" s="152"/>
      <c r="AE104" s="152"/>
      <c r="AF104" s="152"/>
      <c r="AG104" s="152" t="s">
        <v>238</v>
      </c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88" t="str">
        <f>C104</f>
        <v>Náklady zhotovitele, související s prováděním zkoušek a revizí předepsaných technickými normami nebo objednatelem a které jsou pro provedení díla nezbytné - zatěžovací zkoušky na pláni 3 ks</v>
      </c>
      <c r="BB104" s="152"/>
      <c r="BC104" s="152"/>
      <c r="BD104" s="152"/>
      <c r="BE104" s="152"/>
      <c r="BF104" s="152"/>
      <c r="BG104" s="152"/>
      <c r="BH104" s="152"/>
    </row>
    <row r="105" spans="1:60" x14ac:dyDescent="0.25">
      <c r="A105" s="3"/>
      <c r="B105" s="4"/>
      <c r="C105" s="195"/>
      <c r="D105" s="6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AE105">
        <v>15</v>
      </c>
      <c r="AF105">
        <v>20</v>
      </c>
      <c r="AG105" t="s">
        <v>86</v>
      </c>
    </row>
    <row r="106" spans="1:60" x14ac:dyDescent="0.25">
      <c r="A106" s="155"/>
      <c r="B106" s="156" t="s">
        <v>29</v>
      </c>
      <c r="C106" s="196"/>
      <c r="D106" s="157"/>
      <c r="E106" s="158"/>
      <c r="F106" s="158"/>
      <c r="G106" s="189">
        <f>G8+G34+G38+G63+G72+G74+G79+G82+G90</f>
        <v>0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AE106">
        <f>SUMIF(L7:L104,AE105,G7:G104)</f>
        <v>0</v>
      </c>
      <c r="AF106">
        <f>SUMIF(L7:L104,AF105,G7:G104)</f>
        <v>0</v>
      </c>
      <c r="AG106" t="s">
        <v>267</v>
      </c>
    </row>
    <row r="107" spans="1:60" x14ac:dyDescent="0.25">
      <c r="C107" s="197"/>
      <c r="D107" s="10"/>
      <c r="AG107" t="s">
        <v>269</v>
      </c>
    </row>
    <row r="108" spans="1:60" x14ac:dyDescent="0.25">
      <c r="D108" s="10"/>
    </row>
    <row r="109" spans="1:60" x14ac:dyDescent="0.25">
      <c r="D109" s="10"/>
    </row>
    <row r="110" spans="1:60" x14ac:dyDescent="0.25">
      <c r="D110" s="10"/>
    </row>
    <row r="111" spans="1:60" x14ac:dyDescent="0.25">
      <c r="D111" s="10"/>
    </row>
    <row r="112" spans="1:60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</sheetData>
  <mergeCells count="14">
    <mergeCell ref="C98:G98"/>
    <mergeCell ref="C100:G100"/>
    <mergeCell ref="C102:G102"/>
    <mergeCell ref="C104:G104"/>
    <mergeCell ref="C87:G87"/>
    <mergeCell ref="C89:G89"/>
    <mergeCell ref="C93:G93"/>
    <mergeCell ref="C94:G94"/>
    <mergeCell ref="C96:G96"/>
    <mergeCell ref="C85:G85"/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horizontalDpi="4294967293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SO101 101.1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'SO101 101.1 Pol'!Názvy_tisku</vt:lpstr>
      <vt:lpstr>oadresa</vt:lpstr>
      <vt:lpstr>Stavba!Objednatel</vt:lpstr>
      <vt:lpstr>Stavba!Objekt</vt:lpstr>
      <vt:lpstr>'SO101 101.1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Dvořáčková Michaela</dc:creator>
  <cp:lastModifiedBy>Misa</cp:lastModifiedBy>
  <cp:lastPrinted>2019-03-19T12:27:02Z</cp:lastPrinted>
  <dcterms:created xsi:type="dcterms:W3CDTF">2009-04-08T07:15:50Z</dcterms:created>
  <dcterms:modified xsi:type="dcterms:W3CDTF">2020-06-22T10:09:45Z</dcterms:modified>
</cp:coreProperties>
</file>